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C:\Users\Simon\Desktop\Global Institute of Marketing\01 Marketing\02 JOB CAMP Marketing\Victoria\01 School\2025\"/>
    </mc:Choice>
  </mc:AlternateContent>
  <xr:revisionPtr revIDLastSave="0" documentId="8_{3C8361E3-E308-4957-9C3A-BA4CA480D225}" xr6:coauthVersionLast="47" xr6:coauthVersionMax="47" xr10:uidLastSave="{00000000-0000-0000-0000-000000000000}"/>
  <bookViews>
    <workbookView xWindow="-120" yWindow="-120" windowWidth="29040" windowHeight="15720" activeTab="1" xr2:uid="{D82A5052-153E-4B09-8436-C0401F1A0B7D}"/>
  </bookViews>
  <sheets>
    <sheet name="README" sheetId="57" r:id="rId1"/>
    <sheet name="List" sheetId="52" r:id="rId2"/>
    <sheet name="Single Course Calculator " sheetId="65" r:id="rId3"/>
    <sheet name="Multiple Course Calculator" sheetId="61" r:id="rId4"/>
  </sheets>
  <externalReferences>
    <externalReference r:id="rId5"/>
  </externalReferences>
  <definedNames>
    <definedName name="_Hlk115162479" localSheetId="1">List!#REF!</definedName>
    <definedName name="CertificateList">OFFSET(List!$B$2, 0, 0, COUNTA(List!$B:$B), 1)</definedName>
    <definedName name="CourseList">OFFSET([1]List!$B$2,0,0,COUNTA([1]List!$B:$B)-1,1)</definedName>
    <definedName name="OLE_LINK1" localSheetId="0">README!$D$4</definedName>
    <definedName name="Slicer_Category111121111111">#N/A</definedName>
    <definedName name="Slicer_Sector__industry1">#N/A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6"/>
        <x14:slicerCache r:id="rId7"/>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61" l="1"/>
  <c r="G5" i="61"/>
  <c r="K5" i="61"/>
  <c r="F6" i="61"/>
  <c r="G6" i="61"/>
  <c r="K6" i="61"/>
  <c r="F7" i="61"/>
  <c r="G7" i="61"/>
  <c r="K7" i="61"/>
  <c r="F8" i="61"/>
  <c r="G8" i="61"/>
  <c r="K8" i="61"/>
  <c r="F9" i="61"/>
  <c r="G9" i="61"/>
  <c r="K9" i="61"/>
  <c r="F10" i="61"/>
  <c r="G10" i="61"/>
  <c r="K10" i="61"/>
  <c r="F11" i="61"/>
  <c r="G11" i="61"/>
  <c r="K11" i="61"/>
  <c r="F12" i="61"/>
  <c r="G12" i="61"/>
  <c r="K12" i="61"/>
  <c r="F13" i="61"/>
  <c r="G13" i="61"/>
  <c r="K13" i="61"/>
  <c r="F14" i="61"/>
  <c r="G14" i="61"/>
  <c r="K14" i="61"/>
  <c r="F15" i="61"/>
  <c r="G15" i="61"/>
  <c r="K15" i="61"/>
  <c r="F16" i="61"/>
  <c r="G16" i="61"/>
  <c r="K16" i="61"/>
  <c r="F17" i="61"/>
  <c r="G17" i="61"/>
  <c r="K17" i="61"/>
  <c r="F18" i="61"/>
  <c r="G18" i="61"/>
  <c r="K18" i="61"/>
  <c r="F19" i="61"/>
  <c r="G19" i="61"/>
  <c r="K19" i="61"/>
  <c r="F20" i="61"/>
  <c r="G20" i="61"/>
  <c r="K20" i="61"/>
  <c r="F21" i="61"/>
  <c r="G21" i="61"/>
  <c r="K21" i="61"/>
  <c r="F22" i="61"/>
  <c r="G22" i="61"/>
  <c r="K22" i="61"/>
  <c r="F23" i="61"/>
  <c r="G23" i="61"/>
  <c r="K23" i="61"/>
  <c r="F24" i="61"/>
  <c r="G24" i="61"/>
  <c r="K24" i="61"/>
  <c r="F25" i="61"/>
  <c r="G25" i="61"/>
  <c r="K25" i="61"/>
  <c r="F26" i="61"/>
  <c r="G26" i="61"/>
  <c r="K26" i="61"/>
  <c r="F27" i="61"/>
  <c r="G27" i="61"/>
  <c r="K27" i="61"/>
  <c r="G4" i="61"/>
  <c r="K4" i="61"/>
  <c r="F4" i="61"/>
  <c r="J4" i="61"/>
  <c r="G11" i="65"/>
  <c r="G14" i="65"/>
  <c r="I14" i="65"/>
  <c r="G15" i="65"/>
  <c r="G16" i="65"/>
  <c r="I16" i="65"/>
  <c r="E29" i="61"/>
  <c r="D29" i="61"/>
  <c r="H24" i="61"/>
  <c r="I24" i="61"/>
  <c r="H20" i="61"/>
  <c r="I20" i="61"/>
  <c r="H16" i="61"/>
  <c r="I16" i="61"/>
  <c r="H12" i="61"/>
  <c r="I12" i="61"/>
  <c r="H8" i="61"/>
  <c r="I8" i="61"/>
  <c r="H25" i="61"/>
  <c r="I25" i="61"/>
  <c r="H21" i="61"/>
  <c r="I21" i="61"/>
  <c r="H17" i="61"/>
  <c r="I17" i="61"/>
  <c r="H13" i="61"/>
  <c r="I13" i="61"/>
  <c r="H9" i="61"/>
  <c r="I9" i="61"/>
  <c r="H5" i="61"/>
  <c r="I5" i="61"/>
  <c r="H23" i="61"/>
  <c r="I23" i="61"/>
  <c r="H19" i="61"/>
  <c r="I19" i="61"/>
  <c r="H15" i="61"/>
  <c r="I15" i="61"/>
  <c r="H11" i="61"/>
  <c r="I11" i="61"/>
  <c r="H7" i="61"/>
  <c r="I7" i="61"/>
  <c r="H26" i="61"/>
  <c r="I26" i="61"/>
  <c r="H22" i="61"/>
  <c r="I22" i="61"/>
  <c r="H18" i="61"/>
  <c r="I18" i="61"/>
  <c r="H14" i="61"/>
  <c r="I14" i="61"/>
  <c r="H10" i="61"/>
  <c r="I10" i="61"/>
  <c r="H6" i="61"/>
  <c r="I6" i="61"/>
  <c r="H27" i="61"/>
  <c r="I27" i="61"/>
  <c r="J26" i="61"/>
  <c r="L26" i="61"/>
  <c r="M26" i="61"/>
  <c r="J24" i="61"/>
  <c r="L24" i="61"/>
  <c r="M24" i="61"/>
  <c r="J22" i="61"/>
  <c r="L22" i="61"/>
  <c r="M22" i="61"/>
  <c r="J20" i="61"/>
  <c r="L20" i="61"/>
  <c r="M20" i="61"/>
  <c r="J18" i="61"/>
  <c r="L18" i="61"/>
  <c r="M18" i="61"/>
  <c r="J16" i="61"/>
  <c r="L16" i="61"/>
  <c r="M16" i="61"/>
  <c r="J14" i="61"/>
  <c r="L14" i="61"/>
  <c r="M14" i="61"/>
  <c r="J12" i="61"/>
  <c r="L12" i="61"/>
  <c r="M12" i="61"/>
  <c r="J10" i="61"/>
  <c r="L10" i="61"/>
  <c r="M10" i="61"/>
  <c r="J5" i="61"/>
  <c r="L5" i="61"/>
  <c r="M5" i="61"/>
  <c r="J27" i="61"/>
  <c r="L27" i="61"/>
  <c r="M27" i="61"/>
  <c r="J25" i="61"/>
  <c r="L25" i="61"/>
  <c r="M25" i="61"/>
  <c r="J23" i="61"/>
  <c r="L23" i="61"/>
  <c r="M23" i="61"/>
  <c r="J21" i="61"/>
  <c r="L21" i="61"/>
  <c r="M21" i="61"/>
  <c r="J19" i="61"/>
  <c r="L19" i="61"/>
  <c r="M19" i="61"/>
  <c r="J17" i="61"/>
  <c r="L17" i="61"/>
  <c r="M17" i="61"/>
  <c r="J15" i="61"/>
  <c r="L15" i="61"/>
  <c r="M15" i="61"/>
  <c r="J13" i="61"/>
  <c r="L13" i="61"/>
  <c r="M13" i="61"/>
  <c r="J11" i="61"/>
  <c r="L11" i="61"/>
  <c r="M11" i="61"/>
  <c r="J9" i="61"/>
  <c r="L9" i="61"/>
  <c r="M9" i="61"/>
  <c r="J8" i="61"/>
  <c r="L8" i="61"/>
  <c r="M8" i="61"/>
  <c r="J7" i="61"/>
  <c r="L7" i="61"/>
  <c r="M7" i="61"/>
  <c r="J6" i="61"/>
  <c r="L6" i="61"/>
  <c r="M6" i="61"/>
  <c r="G18" i="65"/>
  <c r="I15" i="65"/>
  <c r="I18" i="65"/>
  <c r="F29" i="61"/>
  <c r="K29" i="61"/>
  <c r="G29" i="61"/>
  <c r="L4" i="61"/>
  <c r="H4" i="61"/>
  <c r="J29" i="61"/>
  <c r="M4" i="61"/>
  <c r="I4" i="61"/>
  <c r="I29" i="61"/>
  <c r="H29" i="61"/>
  <c r="L29" i="61"/>
  <c r="M29" i="6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20B70C4-C394-40CC-A352-B71B140CF5AF}" keepAlive="1" name="Query - merged_vce_vet_programs" description="Connection to the 'merged_vce_vet_programs' query in the workbook." type="5" refreshedVersion="0" background="1">
    <dbPr connection="Provider=Microsoft.Mashup.OleDb.1;Data Source=$Workbook$;Location=merged_vce_vet_programs;Extended Properties=&quot;&quot;" command="SELECT * FROM [merged_vce_vet_programs]"/>
  </connection>
</connections>
</file>

<file path=xl/sharedStrings.xml><?xml version="1.0" encoding="utf-8"?>
<sst xmlns="http://schemas.openxmlformats.org/spreadsheetml/2006/main" count="919" uniqueCount="387">
  <si>
    <t>2024 Vocational Education and Training Delivered to School Students (VDSS) Certificates Funding List and Pro-Rata Calculator</t>
  </si>
  <si>
    <r>
      <rPr>
        <b/>
        <sz val="11"/>
        <color theme="4"/>
        <rFont val="Arial"/>
        <family val="2"/>
      </rPr>
      <t xml:space="preserve">Important: Full Functionality in Excel
</t>
    </r>
    <r>
      <rPr>
        <sz val="11"/>
        <color theme="1"/>
        <rFont val="Arial"/>
        <family val="2"/>
      </rPr>
      <t xml:space="preserve">Open in Microsoft Excel for all features.
Use the zoom slider at the bottom-right corner for comfortable reading.
Start reading from Column A so you don't miss essential information or features.
</t>
    </r>
  </si>
  <si>
    <r>
      <rPr>
        <b/>
        <sz val="11"/>
        <color theme="4"/>
        <rFont val="Arial"/>
        <family val="2"/>
      </rPr>
      <t>Who is eligible for VDSS funding and participation in the VET certificates program?</t>
    </r>
    <r>
      <rPr>
        <sz val="11"/>
        <color theme="1"/>
        <rFont val="Arial"/>
        <family val="2"/>
      </rPr>
      <t xml:space="preserve">
</t>
    </r>
    <r>
      <rPr>
        <b/>
        <sz val="11"/>
        <color theme="1"/>
        <rFont val="Arial"/>
        <family val="2"/>
      </rPr>
      <t>Age</t>
    </r>
    <r>
      <rPr>
        <sz val="11"/>
        <color theme="1"/>
        <rFont val="Arial"/>
        <family val="2"/>
      </rPr>
      <t xml:space="preserve">: 15-20, inclusive, as of 2 May 2024.
</t>
    </r>
    <r>
      <rPr>
        <b/>
        <sz val="11"/>
        <color theme="1"/>
        <rFont val="Arial"/>
        <family val="2"/>
      </rPr>
      <t>Residency</t>
    </r>
    <r>
      <rPr>
        <sz val="11"/>
        <color theme="1"/>
        <rFont val="Arial"/>
        <family val="2"/>
      </rPr>
      <t xml:space="preserve">: Only domestic students; no international students.
</t>
    </r>
    <r>
      <rPr>
        <b/>
        <sz val="11"/>
        <color theme="1"/>
        <rFont val="Arial"/>
        <family val="2"/>
      </rPr>
      <t>SBAT Exclusion</t>
    </r>
    <r>
      <rPr>
        <sz val="11"/>
        <color theme="1"/>
        <rFont val="Arial"/>
        <family val="2"/>
      </rPr>
      <t xml:space="preserve">: School-Based Apprenticeships/Traineeships are funded through Skills First and ineligible for VDSS funding.
</t>
    </r>
    <r>
      <rPr>
        <b/>
        <sz val="11"/>
        <color theme="1"/>
        <rFont val="Arial"/>
        <family val="2"/>
      </rPr>
      <t>Certificate Level</t>
    </r>
    <r>
      <rPr>
        <sz val="11"/>
        <color theme="1"/>
        <rFont val="Arial"/>
        <family val="2"/>
      </rPr>
      <t xml:space="preserve">: Certificate II or higher; IV and above need VCAA approval. See 'Interested in a Certificate Not Listed?' below for more information.
</t>
    </r>
    <r>
      <rPr>
        <b/>
        <sz val="11"/>
        <color theme="1"/>
        <rFont val="Arial"/>
        <family val="2"/>
      </rPr>
      <t>Certificate Type</t>
    </r>
    <r>
      <rPr>
        <sz val="11"/>
        <color theme="1"/>
        <rFont val="Arial"/>
        <family val="2"/>
      </rPr>
      <t xml:space="preserve">: Excludes general education and school-based support certificates.
</t>
    </r>
  </si>
  <si>
    <r>
      <rPr>
        <b/>
        <sz val="11"/>
        <color theme="4"/>
        <rFont val="Arial"/>
        <family val="2"/>
      </rPr>
      <t xml:space="preserve">What Are the Different VET Program Categories? 
</t>
    </r>
    <r>
      <rPr>
        <b/>
        <sz val="11"/>
        <color theme="1"/>
        <rFont val="Arial"/>
        <family val="2"/>
      </rPr>
      <t>Skill Set:</t>
    </r>
    <r>
      <rPr>
        <sz val="11"/>
        <color theme="1"/>
        <rFont val="Arial"/>
        <family val="2"/>
      </rPr>
      <t xml:space="preserve"> Specific skills for industry or regulatory needs.
</t>
    </r>
    <r>
      <rPr>
        <b/>
        <sz val="11"/>
        <color theme="1"/>
        <rFont val="Arial"/>
        <family val="2"/>
      </rPr>
      <t xml:space="preserve">VCE VET Program: </t>
    </r>
    <r>
      <rPr>
        <sz val="11"/>
        <color theme="1"/>
        <rFont val="Arial"/>
        <family val="2"/>
      </rPr>
      <t xml:space="preserve">VCAA-approved Certificate II or III courses for senior secondary students.
</t>
    </r>
    <r>
      <rPr>
        <b/>
        <sz val="11"/>
        <color theme="1"/>
        <rFont val="Arial"/>
        <family val="2"/>
      </rPr>
      <t xml:space="preserve">Certificates II &amp; III: </t>
    </r>
    <r>
      <rPr>
        <sz val="11"/>
        <color theme="1"/>
        <rFont val="Arial"/>
        <family val="2"/>
      </rPr>
      <t xml:space="preserve">Nationally recognised courses outside the VCE VET Program. Some are restricted and require VCAA approval.
</t>
    </r>
    <r>
      <rPr>
        <b/>
        <sz val="11"/>
        <color theme="1"/>
        <rFont val="Arial"/>
        <family val="2"/>
      </rPr>
      <t>Certificate IV and above</t>
    </r>
    <r>
      <rPr>
        <sz val="11"/>
        <color theme="1"/>
        <rFont val="Arial"/>
        <family val="2"/>
      </rPr>
      <t xml:space="preserve">: May qualify for VDSS; VCAA pre-approval required.
</t>
    </r>
  </si>
  <si>
    <r>
      <t xml:space="preserve">What's in this guide?
</t>
    </r>
    <r>
      <rPr>
        <b/>
        <sz val="11"/>
        <rFont val="Arial"/>
        <family val="2"/>
      </rPr>
      <t>List tab:</t>
    </r>
    <r>
      <rPr>
        <sz val="11"/>
        <rFont val="Arial"/>
        <family val="2"/>
      </rPr>
      <t xml:space="preserve"> Shows VDSS funding bands and VET materials funding for VET certificate enrolments paid via regular SRP payments throughout the year. Excludes small-scale adjustment funding.</t>
    </r>
    <r>
      <rPr>
        <b/>
        <sz val="11"/>
        <color rgb="FF4472C4"/>
        <rFont val="Arial"/>
        <family val="2"/>
      </rPr>
      <t xml:space="preserve"> 
</t>
    </r>
    <r>
      <rPr>
        <b/>
        <sz val="11"/>
        <rFont val="Arial"/>
        <family val="2"/>
      </rPr>
      <t>Calculator tab</t>
    </r>
    <r>
      <rPr>
        <sz val="11"/>
        <rFont val="Arial"/>
        <family val="2"/>
      </rPr>
      <t>: Calculates funding based on certificate type, funding band, and enrolled hours. The VET materials funding calculated, is per enrolment, not Full-Time Equivalent (FTE) based.</t>
    </r>
    <r>
      <rPr>
        <b/>
        <sz val="11"/>
        <color rgb="FF4472C4"/>
        <rFont val="Arial"/>
        <family val="2"/>
      </rPr>
      <t xml:space="preserve">
</t>
    </r>
  </si>
  <si>
    <r>
      <t xml:space="preserve">How do I find specific courses on the list?
</t>
    </r>
    <r>
      <rPr>
        <b/>
        <sz val="11"/>
        <rFont val="Arial"/>
        <family val="2"/>
      </rPr>
      <t>Slicers</t>
    </r>
    <r>
      <rPr>
        <sz val="11"/>
        <rFont val="Arial"/>
        <family val="2"/>
      </rPr>
      <t xml:space="preserve">: Slicers are boxes with a list of buttons for easy data filtering. Click on your desired category or sector/ industry to show relevant courses. 
</t>
    </r>
    <r>
      <rPr>
        <b/>
        <sz val="11"/>
        <rFont val="Arial"/>
        <family val="2"/>
      </rPr>
      <t>Excel's search</t>
    </r>
    <r>
      <rPr>
        <sz val="11"/>
        <rFont val="Arial"/>
        <family val="2"/>
      </rPr>
      <t xml:space="preserve">: Press 'Ctrl + F', enter your term, and press 'Enter'.
</t>
    </r>
  </si>
  <si>
    <r>
      <t xml:space="preserve">What if I'm not familiar with industry categorisations?
</t>
    </r>
    <r>
      <rPr>
        <sz val="11"/>
        <color theme="1"/>
        <rFont val="Arial"/>
        <family val="2"/>
      </rPr>
      <t>Courses are grouped by broader sectors, such as 'Early Childhood Education' under 'Community Services'. View slicer buttons to understand categories.</t>
    </r>
    <r>
      <rPr>
        <sz val="11"/>
        <rFont val="Arial"/>
        <family val="2"/>
      </rPr>
      <t xml:space="preserve">
</t>
    </r>
  </si>
  <si>
    <r>
      <rPr>
        <b/>
        <sz val="11"/>
        <color theme="4"/>
        <rFont val="Arial"/>
        <family val="2"/>
      </rPr>
      <t xml:space="preserve">What if I don't know the exact name of a course?
</t>
    </r>
    <r>
      <rPr>
        <sz val="11"/>
        <rFont val="Arial"/>
        <family val="2"/>
      </rPr>
      <t xml:space="preserve">Start by accessing the websites under 'Need more information on VET?' below. Then, search online with key terms like "childcare" and add additional keywords like "course", "certificate" or "VET".
</t>
    </r>
  </si>
  <si>
    <r>
      <rPr>
        <b/>
        <sz val="11"/>
        <color theme="4"/>
        <rFont val="Arial"/>
        <family val="2"/>
      </rPr>
      <t xml:space="preserve">Does this list include all VET certificates eligible for VDSS funding? 
</t>
    </r>
    <r>
      <rPr>
        <sz val="11"/>
        <color theme="1"/>
        <rFont val="Arial"/>
        <family val="2"/>
      </rPr>
      <t>No. This list includes VCE VET Programs and recently funded certificates, including some at Certificate IV and above (inclusion agreed with VCAA).
Certain unlisted certificates may require VCAA VET Unit approval for funding.</t>
    </r>
    <r>
      <rPr>
        <sz val="11"/>
        <rFont val="Arial"/>
        <family val="2"/>
      </rPr>
      <t xml:space="preserve">
</t>
    </r>
  </si>
  <si>
    <r>
      <t xml:space="preserve">Are these the most up-to-date certificates?
</t>
    </r>
    <r>
      <rPr>
        <sz val="11"/>
        <color theme="1"/>
        <rFont val="Arial"/>
        <family val="2"/>
      </rPr>
      <t xml:space="preserve">Lists both current and transitioning certificates.
Outdated certificates are removed.  </t>
    </r>
    <r>
      <rPr>
        <b/>
        <sz val="11"/>
        <color rgb="FF4472C4"/>
        <rFont val="Arial"/>
        <family val="2"/>
      </rPr>
      <t xml:space="preserve">
</t>
    </r>
  </si>
  <si>
    <r>
      <t xml:space="preserve">What if a student is still enrolled in an old certificate?
</t>
    </r>
    <r>
      <rPr>
        <sz val="11"/>
        <color theme="1"/>
        <rFont val="Arial"/>
        <family val="2"/>
      </rPr>
      <t xml:space="preserve">Funding available for students enrolled in older certificates under teach-out period.
</t>
    </r>
  </si>
  <si>
    <r>
      <rPr>
        <b/>
        <sz val="11"/>
        <color theme="4"/>
        <rFont val="Arial"/>
        <family val="2"/>
      </rPr>
      <t xml:space="preserve">Interested in a Certificate Not Listed? </t>
    </r>
    <r>
      <rPr>
        <b/>
        <sz val="11"/>
        <color theme="10"/>
        <rFont val="Arial"/>
        <family val="2"/>
      </rPr>
      <t xml:space="preserve">
</t>
    </r>
    <r>
      <rPr>
        <sz val="11"/>
        <color theme="1"/>
        <rFont val="Arial"/>
        <family val="2"/>
      </rPr>
      <t xml:space="preserve">Contact vet.vcaa@education.vic.gov.au to find out if a certificate is suitable for senior secondary students.
Email vet.secondary@education.vic.gov.au for funding queries.
For Certificate IV and above, refer to the VCAA's </t>
    </r>
    <r>
      <rPr>
        <u/>
        <sz val="11"/>
        <color theme="4"/>
        <rFont val="Arial"/>
        <family val="2"/>
      </rPr>
      <t>Block Credit Recognition</t>
    </r>
    <r>
      <rPr>
        <sz val="11"/>
        <color theme="4"/>
        <rFont val="Arial"/>
        <family val="2"/>
      </rPr>
      <t xml:space="preserve"> </t>
    </r>
    <r>
      <rPr>
        <sz val="11"/>
        <color theme="1"/>
        <rFont val="Arial"/>
        <family val="2"/>
      </rPr>
      <t>online.</t>
    </r>
    <r>
      <rPr>
        <u/>
        <sz val="11"/>
        <color theme="10"/>
        <rFont val="Arial"/>
        <family val="2"/>
      </rPr>
      <t xml:space="preserve">
</t>
    </r>
  </si>
  <si>
    <r>
      <rPr>
        <b/>
        <sz val="11"/>
        <color theme="4"/>
        <rFont val="Arial"/>
        <family val="2"/>
      </rPr>
      <t xml:space="preserve">Need more information on VET?
</t>
    </r>
    <r>
      <rPr>
        <b/>
        <sz val="11"/>
        <color theme="1"/>
        <rFont val="Arial"/>
        <family val="2"/>
      </rPr>
      <t>VCAA's GET VET</t>
    </r>
    <r>
      <rPr>
        <sz val="11"/>
        <color theme="1"/>
        <rFont val="Arial"/>
        <family val="2"/>
      </rPr>
      <t xml:space="preserve">: Student experiences, videos, fast facts, and more at </t>
    </r>
    <r>
      <rPr>
        <u/>
        <sz val="11"/>
        <color theme="10"/>
        <rFont val="Arial"/>
        <family val="2"/>
      </rPr>
      <t>GET VET</t>
    </r>
    <r>
      <rPr>
        <sz val="11"/>
        <color theme="1"/>
        <rFont val="Arial"/>
        <family val="2"/>
      </rPr>
      <t>.</t>
    </r>
    <r>
      <rPr>
        <sz val="11"/>
        <color theme="10"/>
        <rFont val="Arial"/>
        <family val="2"/>
      </rPr>
      <t xml:space="preserve"> </t>
    </r>
  </si>
  <si>
    <r>
      <rPr>
        <b/>
        <sz val="11"/>
        <color theme="1"/>
        <rFont val="Arial"/>
        <family val="2"/>
      </rPr>
      <t>Training.gov.au</t>
    </r>
    <r>
      <rPr>
        <sz val="11"/>
        <color theme="1"/>
        <rFont val="Arial"/>
        <family val="2"/>
      </rPr>
      <t>: Comprehensive VET resources, training packages, qualifications and more at</t>
    </r>
    <r>
      <rPr>
        <u/>
        <sz val="11"/>
        <color theme="10"/>
        <rFont val="Arial"/>
        <family val="2"/>
      </rPr>
      <t xml:space="preserve"> training.gov.au </t>
    </r>
  </si>
  <si>
    <t>Certificate</t>
  </si>
  <si>
    <t xml:space="preserve"> Code</t>
  </si>
  <si>
    <t>Funding band</t>
  </si>
  <si>
    <t>Sector/ industry</t>
  </si>
  <si>
    <t>Category</t>
  </si>
  <si>
    <t>Core offering</t>
  </si>
  <si>
    <t xml:space="preserve">VET targeted: 
mainstream ($) </t>
  </si>
  <si>
    <t>SRP: mainstream ($)</t>
  </si>
  <si>
    <t>VET targeted: 
specialist ($)</t>
  </si>
  <si>
    <t>SRP: specialist ($)</t>
  </si>
  <si>
    <t>VET materials 
funding ($)</t>
  </si>
  <si>
    <t>VDSS funding band 
allocation ($)</t>
  </si>
  <si>
    <t>Select a course...</t>
  </si>
  <si>
    <t>Accessing the Rail Corridor Skill Set</t>
  </si>
  <si>
    <t>TLISS00103</t>
  </si>
  <si>
    <t>C</t>
  </si>
  <si>
    <t>Transport and Logistics</t>
  </si>
  <si>
    <t>Skill Set</t>
  </si>
  <si>
    <t>Certificate II in Active Volunteering</t>
  </si>
  <si>
    <t>CHC24015</t>
  </si>
  <si>
    <t>D</t>
  </si>
  <si>
    <t>Community Services</t>
  </si>
  <si>
    <t>VCE VET Program</t>
  </si>
  <si>
    <t>Priority</t>
  </si>
  <si>
    <t>Certificate II in Agriculture</t>
  </si>
  <si>
    <t>AHC20116</t>
  </si>
  <si>
    <t>Agriculture, Horticulture, Conservation and Ecosystem Management</t>
  </si>
  <si>
    <t>Flexible</t>
  </si>
  <si>
    <t>AHC20122</t>
  </si>
  <si>
    <t>Certificate II in Animal Care</t>
  </si>
  <si>
    <t>ACM20121</t>
  </si>
  <si>
    <t>Animal Care and Management</t>
  </si>
  <si>
    <t>Certificate II in Apparel, Fashion and Textiles</t>
  </si>
  <si>
    <t>MST20722</t>
  </si>
  <si>
    <t>E</t>
  </si>
  <si>
    <t>Textiles, Clothing and Footwear</t>
  </si>
  <si>
    <t>Certificate II in Applied Digital Technologies</t>
  </si>
  <si>
    <t>ICT20120</t>
  </si>
  <si>
    <t>Information and Communications Technology</t>
  </si>
  <si>
    <t>Certificate II in Applied Fashion Design and Technology</t>
  </si>
  <si>
    <t>MST20616</t>
  </si>
  <si>
    <t>Applied Fashion Design and Technology</t>
  </si>
  <si>
    <t>Certificate II in Applied Language</t>
  </si>
  <si>
    <t>10949NAT</t>
  </si>
  <si>
    <t>B</t>
  </si>
  <si>
    <t>Applied Language</t>
  </si>
  <si>
    <t>Certificate II in Auslan</t>
  </si>
  <si>
    <t>PSP20218</t>
  </si>
  <si>
    <t>Public Sector</t>
  </si>
  <si>
    <t>Other Funded VET Certificates II &amp; III</t>
  </si>
  <si>
    <t>Certificate II in Automotive Servicing Technology</t>
  </si>
  <si>
    <t>AUR20520</t>
  </si>
  <si>
    <t>F</t>
  </si>
  <si>
    <t>Automotive Retail, Service and Repair</t>
  </si>
  <si>
    <t>Certificate II in Automotive Vocational Preparation</t>
  </si>
  <si>
    <t>AUR20720</t>
  </si>
  <si>
    <t>Certificate II in Building and Construction Pre-Apprenticeship</t>
  </si>
  <si>
    <t>22338VIC</t>
  </si>
  <si>
    <t>Building and Construction</t>
  </si>
  <si>
    <t>22614VIC</t>
  </si>
  <si>
    <t>Certificate II in Business Administration (Legal)</t>
  </si>
  <si>
    <t>BSB30415</t>
  </si>
  <si>
    <t>Business Services</t>
  </si>
  <si>
    <t>Certificate II in Cabinet Making and Timber Technology</t>
  </si>
  <si>
    <t>MSF20322</t>
  </si>
  <si>
    <t>Furnishing</t>
  </si>
  <si>
    <t>Certificate II in Civil Construction</t>
  </si>
  <si>
    <t>RII20720</t>
  </si>
  <si>
    <t>Resources and Infrastructure Industry</t>
  </si>
  <si>
    <t>Certificate II in Community Services</t>
  </si>
  <si>
    <t>CHC22015</t>
  </si>
  <si>
    <t>Certificate II in Computer Assembly and Repair</t>
  </si>
  <si>
    <t>UEE20520</t>
  </si>
  <si>
    <t>Electrotechnology</t>
  </si>
  <si>
    <t>Certificate II in Conservation and Ecosystem Management</t>
  </si>
  <si>
    <t>AHC21020</t>
  </si>
  <si>
    <t>Certificate II in Construction</t>
  </si>
  <si>
    <t>CPC20120</t>
  </si>
  <si>
    <t>Certificate II in Construction Pathways</t>
  </si>
  <si>
    <t>CPC20220</t>
  </si>
  <si>
    <t>Certificate II in Cookery</t>
  </si>
  <si>
    <t>SIT20421 </t>
  </si>
  <si>
    <t>Hospitality</t>
  </si>
  <si>
    <t>Certificate II in Creative Industries</t>
  </si>
  <si>
    <t>CUA20220</t>
  </si>
  <si>
    <t>Creative and Digital Media</t>
  </si>
  <si>
    <t>Certificate II in Dance</t>
  </si>
  <si>
    <t>CUA20120</t>
  </si>
  <si>
    <t>Dance</t>
  </si>
  <si>
    <t>Certificate II in Drainage</t>
  </si>
  <si>
    <t>CPC20720</t>
  </si>
  <si>
    <t>Construction, Plumbing and Services</t>
  </si>
  <si>
    <t>Certificate II in Electrotechnology (Career Start)</t>
  </si>
  <si>
    <t>UEE22020</t>
  </si>
  <si>
    <t>Certificate II in Electrotechnology Studies (Pre-Vocational)</t>
  </si>
  <si>
    <t>22499VIC</t>
  </si>
  <si>
    <t>Certificate II in Engineering</t>
  </si>
  <si>
    <t>MEM20105</t>
  </si>
  <si>
    <t>Metal and Engineering</t>
  </si>
  <si>
    <t>Certificate II in Engineering Pathways</t>
  </si>
  <si>
    <t>MEM20413</t>
  </si>
  <si>
    <t>Certificate II in Engineering Studies</t>
  </si>
  <si>
    <t>22470VIC</t>
  </si>
  <si>
    <t>Certificate II in Food Processing</t>
  </si>
  <si>
    <t>FBP20121</t>
  </si>
  <si>
    <t>Certificate II in Furnishing</t>
  </si>
  <si>
    <t>MSF20122</t>
  </si>
  <si>
    <t>Certificate II in Furniture Making Pathways</t>
  </si>
  <si>
    <t xml:space="preserve">MSF20522 </t>
  </si>
  <si>
    <t>Certificate II in Health Support Services</t>
  </si>
  <si>
    <t>HLT23215</t>
  </si>
  <si>
    <t>Health</t>
  </si>
  <si>
    <t>HLT23221</t>
  </si>
  <si>
    <t>Certificate II in Heavy and Light Rail Fundamentals (Pre-Vocational)</t>
  </si>
  <si>
    <t>22537VIC</t>
  </si>
  <si>
    <t>Heavy and Light Rail Fundamentals</t>
  </si>
  <si>
    <t>Certificate II in Horticulture</t>
  </si>
  <si>
    <t>AHC20416</t>
  </si>
  <si>
    <t>Certificate II in Hospitality</t>
  </si>
  <si>
    <t>SIT20322</t>
  </si>
  <si>
    <t>Certificate II in Integrated Technologies (Pre-Vocational)</t>
  </si>
  <si>
    <t>22586VIC</t>
  </si>
  <si>
    <t>Integrated Technologies</t>
  </si>
  <si>
    <t>Certificate II in Landscaping</t>
  </si>
  <si>
    <t>AHC21616</t>
  </si>
  <si>
    <t>Certificate II in Maritime Operations (Coxswain Grade 1 Near Coastal)</t>
  </si>
  <si>
    <t>MAR20321</t>
  </si>
  <si>
    <t>Maritime</t>
  </si>
  <si>
    <t>Certificate II in Music</t>
  </si>
  <si>
    <t>CUA20620</t>
  </si>
  <si>
    <t>Music</t>
  </si>
  <si>
    <t>Certificate II in Outdoor Recreation</t>
  </si>
  <si>
    <t>SIS20419</t>
  </si>
  <si>
    <t>Sport, Fitness and Recreation</t>
  </si>
  <si>
    <t>Certificate II in Permaculture</t>
  </si>
  <si>
    <t>AHC21716</t>
  </si>
  <si>
    <t>Certificate II in Plumbing (Pre-Apprenticeship)</t>
  </si>
  <si>
    <t>22569VIC</t>
  </si>
  <si>
    <t>Certificate II in Public Safety (Firefighting Operations)</t>
  </si>
  <si>
    <t>PUA20719</t>
  </si>
  <si>
    <t>Public Safety</t>
  </si>
  <si>
    <t>Certificate II in Public Safety (SES)</t>
  </si>
  <si>
    <t>PUA20219</t>
  </si>
  <si>
    <t>Certificate II in Racing industry</t>
  </si>
  <si>
    <t>RGR20221</t>
  </si>
  <si>
    <t>Racing and Breeding</t>
  </si>
  <si>
    <t>Certificate II in Retail Cosmetics</t>
  </si>
  <si>
    <t>SHB20121</t>
  </si>
  <si>
    <t>Hair &amp; Beauty</t>
  </si>
  <si>
    <t>Certificate II in Retail Services</t>
  </si>
  <si>
    <t>SIR20216</t>
  </si>
  <si>
    <t>A</t>
  </si>
  <si>
    <t>Retail Services</t>
  </si>
  <si>
    <t>Certificate II in Rural Operations</t>
  </si>
  <si>
    <t>AHC21216</t>
  </si>
  <si>
    <t>Certificate II in Salon Assistant</t>
  </si>
  <si>
    <t>SHB20216</t>
  </si>
  <si>
    <t>Certificate II in Sampling and Measurement</t>
  </si>
  <si>
    <t>MSL20122</t>
  </si>
  <si>
    <t>Laboratory Operations</t>
  </si>
  <si>
    <t>Certificate II in Signage and Graphics</t>
  </si>
  <si>
    <t>22573VIC</t>
  </si>
  <si>
    <t>Signage and Graphics</t>
  </si>
  <si>
    <t>Certificate II in Skills for Work &amp; Vocational Pathways</t>
  </si>
  <si>
    <t>FSK20119</t>
  </si>
  <si>
    <t xml:space="preserve">Foundation Skills </t>
  </si>
  <si>
    <t>Certificate II in Small Business (Operations/innovation)</t>
  </si>
  <si>
    <t>22480VIC</t>
  </si>
  <si>
    <t>2269VIC</t>
  </si>
  <si>
    <t>Certificate II in Sport and Recreation</t>
  </si>
  <si>
    <t>SIS20115</t>
  </si>
  <si>
    <t>SIS20122</t>
  </si>
  <si>
    <t>Certificate II in Sport Coaching</t>
  </si>
  <si>
    <t>SIS20319</t>
  </si>
  <si>
    <t>SIS20321</t>
  </si>
  <si>
    <t>Certificate II in Sports Coaching</t>
  </si>
  <si>
    <t>Certificate II in Supply Chain Operations</t>
  </si>
  <si>
    <t>TLI20421</t>
  </si>
  <si>
    <t>Certificate II in Tourism (Release 1)</t>
  </si>
  <si>
    <t>SIT20122</t>
  </si>
  <si>
    <t>Events and Tourism</t>
  </si>
  <si>
    <t>Certificate II in Traffic Controller Skill Set</t>
  </si>
  <si>
    <t>RIISS00054</t>
  </si>
  <si>
    <t>Certificate II in Visual Arts</t>
  </si>
  <si>
    <t>CUA20720</t>
  </si>
  <si>
    <t>Visual Arts</t>
  </si>
  <si>
    <t>Certificate II in Wine industry Operations</t>
  </si>
  <si>
    <t>FBP20521</t>
  </si>
  <si>
    <t>Food, Beverage and Pharmaceutical</t>
  </si>
  <si>
    <t>Certificate II in Work Education</t>
  </si>
  <si>
    <t>22481VIC</t>
  </si>
  <si>
    <t>Certificate II in Workplace Skills</t>
  </si>
  <si>
    <t>BSB20120</t>
  </si>
  <si>
    <t>Certificate III in Acting (Screen)</t>
  </si>
  <si>
    <t>22576VIC</t>
  </si>
  <si>
    <t>Acting</t>
  </si>
  <si>
    <t>Certificate III in Agriculture</t>
  </si>
  <si>
    <t>AHC30122</t>
  </si>
  <si>
    <t>Certificate III in Allied Health Assistance</t>
  </si>
  <si>
    <t>HLT33020</t>
  </si>
  <si>
    <t>HLT33021</t>
  </si>
  <si>
    <t>Certificate III in Animal Care Services</t>
  </si>
  <si>
    <t>ACM30122</t>
  </si>
  <si>
    <t>Certificate III in Applied Language</t>
  </si>
  <si>
    <t>11074NAT </t>
  </si>
  <si>
    <t>Certificate III in Aquatics and Community Recreation</t>
  </si>
  <si>
    <t>SIS31015</t>
  </si>
  <si>
    <t>Certificate III in Aviation (Remote Pilot)</t>
  </si>
  <si>
    <t>AVI30419</t>
  </si>
  <si>
    <t>Aviation</t>
  </si>
  <si>
    <t>Certificate III in Beauty Services</t>
  </si>
  <si>
    <t>SHB30121</t>
  </si>
  <si>
    <t>Certificate III in Business</t>
  </si>
  <si>
    <t>BSB30120</t>
  </si>
  <si>
    <t>Certificate III in Business Administration</t>
  </si>
  <si>
    <t>Certificate III in Catering</t>
  </si>
  <si>
    <t>SIT30921</t>
  </si>
  <si>
    <t>Certificate III in Catering Operations</t>
  </si>
  <si>
    <t>SIT30916</t>
  </si>
  <si>
    <t>Certificate III in Christian Ministry and Theology</t>
  </si>
  <si>
    <t>10741NAT</t>
  </si>
  <si>
    <t>Christian Ministry and Theology</t>
  </si>
  <si>
    <t>Certificate III in Circus Arts</t>
  </si>
  <si>
    <t>10823NAT</t>
  </si>
  <si>
    <t>Circus Arts</t>
  </si>
  <si>
    <t>Certificate III in Community Dance, Theatre and Events</t>
  </si>
  <si>
    <t>CUA30220</t>
  </si>
  <si>
    <t>Certificate III in Community Services</t>
  </si>
  <si>
    <t>CHC32015</t>
  </si>
  <si>
    <t>Certificate III in Conservation and Ecosystem Management</t>
  </si>
  <si>
    <t>AHC31421</t>
  </si>
  <si>
    <t>Certificate III in Dance</t>
  </si>
  <si>
    <t>CUA30120</t>
  </si>
  <si>
    <t>Certificate III in Design Fundamentals</t>
  </si>
  <si>
    <t>CUA30720</t>
  </si>
  <si>
    <t>Creative Arts and Culture</t>
  </si>
  <si>
    <t>Certificate III in Dog Behaviour and Training</t>
  </si>
  <si>
    <t>22542VIC</t>
  </si>
  <si>
    <t>Certificate III in Early Childhood Education and Care</t>
  </si>
  <si>
    <t>CHC30121</t>
  </si>
  <si>
    <t>Certificate III in Emerging Technologies</t>
  </si>
  <si>
    <t>22589VIC</t>
  </si>
  <si>
    <t>Certificate III in Enabling Technologies</t>
  </si>
  <si>
    <t>22588VIC</t>
  </si>
  <si>
    <t>Certificate III in Equine Studies</t>
  </si>
  <si>
    <t>22513VIC</t>
  </si>
  <si>
    <t>Equine Industry</t>
  </si>
  <si>
    <t>Certificate III in Events</t>
  </si>
  <si>
    <t>SIT30522</t>
  </si>
  <si>
    <t>Certificate III in Fitness</t>
  </si>
  <si>
    <t>SIS30321</t>
  </si>
  <si>
    <t>Restricted- Contact VCAA VET Unit</t>
  </si>
  <si>
    <t>Certificate III in Glass and Glazing</t>
  </si>
  <si>
    <t>MSF30422</t>
  </si>
  <si>
    <t>Certificate III in Health Services Assistance</t>
  </si>
  <si>
    <t>HLT33115</t>
  </si>
  <si>
    <t>Certificate III in Horse Care</t>
  </si>
  <si>
    <t>ACM30821</t>
  </si>
  <si>
    <t>Certificate III in Horticulture</t>
  </si>
  <si>
    <t>AHC30716</t>
  </si>
  <si>
    <t>Certificate III in Hospitality</t>
  </si>
  <si>
    <t>SIT30622</t>
  </si>
  <si>
    <t>Certificate III in Individual Support</t>
  </si>
  <si>
    <t>CHC33015</t>
  </si>
  <si>
    <t>Certificate III in Information Technology</t>
  </si>
  <si>
    <t>ICT30120</t>
  </si>
  <si>
    <t>Certificate III in interior Decoration Retail Services</t>
  </si>
  <si>
    <t>MSF31018</t>
  </si>
  <si>
    <t>Certificate III in Laboratory Skills</t>
  </si>
  <si>
    <t>MSL30122</t>
  </si>
  <si>
    <t>Certificate III in Legal Services</t>
  </si>
  <si>
    <t>BSB30320</t>
  </si>
  <si>
    <t>Certificate III in Make-Up</t>
  </si>
  <si>
    <t>SHB30221</t>
  </si>
  <si>
    <t>Certificate III in Music</t>
  </si>
  <si>
    <t>CUA30920</t>
  </si>
  <si>
    <t>Certificate III in Musical instrument Making and Maintenance</t>
  </si>
  <si>
    <t>22563VIC</t>
  </si>
  <si>
    <t>Musical Instrument Making and Maintenance</t>
  </si>
  <si>
    <t>Certificate III in Patisserie</t>
  </si>
  <si>
    <t>SIT31021</t>
  </si>
  <si>
    <t>Certificate III in Public Safety (Community Safety)</t>
  </si>
  <si>
    <t>PUA31422</t>
  </si>
  <si>
    <t>Certificate III in Retail</t>
  </si>
  <si>
    <t>SIR30216</t>
  </si>
  <si>
    <t>Certificate III in Screen and Media</t>
  </si>
  <si>
    <t>CUA31020</t>
  </si>
  <si>
    <t>Certificate III in Sport and Recreation</t>
  </si>
  <si>
    <t>SIS30114</t>
  </si>
  <si>
    <t>SIS30115</t>
  </si>
  <si>
    <t>Certificate III in Supply Chain Operations</t>
  </si>
  <si>
    <t>TLI30321</t>
  </si>
  <si>
    <t>Certificate III in Tourism</t>
  </si>
  <si>
    <t>SIT30122</t>
  </si>
  <si>
    <t>Certificate III in Visual Arts</t>
  </si>
  <si>
    <t>CUA31120</t>
  </si>
  <si>
    <t>Certificate IV in Dance</t>
  </si>
  <si>
    <t>CUA40120</t>
  </si>
  <si>
    <t>Certificate IV and Above</t>
  </si>
  <si>
    <t>Certificate IV in Design</t>
  </si>
  <si>
    <t>CUA40720</t>
  </si>
  <si>
    <t>Certificate IV in Information Technology</t>
  </si>
  <si>
    <t>ICT40120</t>
  </si>
  <si>
    <t>Certificate IV in Jewish Traditions and Practices</t>
  </si>
  <si>
    <t>22577VIC</t>
  </si>
  <si>
    <t>Certificate IV in Music</t>
  </si>
  <si>
    <t>CUA40920</t>
  </si>
  <si>
    <t>Certificate IV in Photography and Digital Imaging</t>
  </si>
  <si>
    <t>CUA41120</t>
  </si>
  <si>
    <t>Certificate IV in Real Estate Practice</t>
  </si>
  <si>
    <t>CPP41419</t>
  </si>
  <si>
    <t>Property Services</t>
  </si>
  <si>
    <t>Certificate IV in Visual Arts</t>
  </si>
  <si>
    <t>CUA41320</t>
  </si>
  <si>
    <t>Cisco - CCNA V7 Skill Set</t>
  </si>
  <si>
    <t>CISCO V7</t>
  </si>
  <si>
    <t>CISCO</t>
  </si>
  <si>
    <t>Construction induction Card</t>
  </si>
  <si>
    <t>CICARD</t>
  </si>
  <si>
    <t>Civil Infrastructure</t>
  </si>
  <si>
    <t>Diploma of Aviation (Commercial Pilot Licence - Aeroplane)</t>
  </si>
  <si>
    <t>AVI50222</t>
  </si>
  <si>
    <t>Diploma of Practical Rabbinics</t>
  </si>
  <si>
    <t>10979NAT</t>
  </si>
  <si>
    <t>Espresso Machine Operation Skill Set</t>
  </si>
  <si>
    <t>SITSS00080</t>
  </si>
  <si>
    <t>First Aid Training</t>
  </si>
  <si>
    <t>FIRSTAID</t>
  </si>
  <si>
    <t>Food Handling Skill Set</t>
  </si>
  <si>
    <t>SITSS00068</t>
  </si>
  <si>
    <t>Hospitality Compliance Skill Set</t>
  </si>
  <si>
    <t>SITSS00070</t>
  </si>
  <si>
    <t>Pool Lifeguard</t>
  </si>
  <si>
    <t>SISSS00133</t>
  </si>
  <si>
    <t>Prepare to Work Safely in the Construction Industry</t>
  </si>
  <si>
    <t>CPCWHS1001</t>
  </si>
  <si>
    <t>Provide First Aid</t>
  </si>
  <si>
    <t>HLTAID011</t>
  </si>
  <si>
    <t>Responsible Service Of Alcohol</t>
  </si>
  <si>
    <t>SITSS00071</t>
  </si>
  <si>
    <t>Road Safety Skill Set</t>
  </si>
  <si>
    <t>TLISS00155</t>
  </si>
  <si>
    <t>Sports Trainer Level 1</t>
  </si>
  <si>
    <t>SIS20322</t>
  </si>
  <si>
    <t>Traffic Controller Skill Set</t>
  </si>
  <si>
    <t xml:space="preserve">VDSS Calculator for Specialist &amp; Mainstream Schools: Core SRP, VET Targeted &amp; Materials Funding  </t>
  </si>
  <si>
    <t>Select a course from the list</t>
  </si>
  <si>
    <t>Choose your school type</t>
  </si>
  <si>
    <t>Select a course…</t>
  </si>
  <si>
    <t>Select a school...</t>
  </si>
  <si>
    <t>Enter nominal hours per enrolment from VASS</t>
  </si>
  <si>
    <t>Enter the total number of enrolments</t>
  </si>
  <si>
    <t>Enter nominal hours...</t>
  </si>
  <si>
    <t>Enter total enrolments…</t>
  </si>
  <si>
    <t>VDSS funding band allocation per enrolment</t>
  </si>
  <si>
    <t>VDSS funding band allocation all enrolments</t>
  </si>
  <si>
    <t>VET targeted funding</t>
  </si>
  <si>
    <t>SRP funding</t>
  </si>
  <si>
    <t>VET materials funding</t>
  </si>
  <si>
    <t>VDSS allocation per enrolment incl. VET materials funding</t>
  </si>
  <si>
    <t>VDSS allocation all enrolments incl. VET materials funding</t>
  </si>
  <si>
    <t>VET targeted funding per enrolment ($)</t>
  </si>
  <si>
    <t>SRP funding per enrolment ($)</t>
  </si>
  <si>
    <t>VDSS allocation per enrolment ($)</t>
  </si>
  <si>
    <t>VDSS allocation per enrolment incl. VET materials funding ($)</t>
  </si>
  <si>
    <t>VET targeted funding all enrolments ($)</t>
  </si>
  <si>
    <t>SRP funding all enrolments ($)</t>
  </si>
  <si>
    <t>VDSS allocation all enrolments ($)</t>
  </si>
  <si>
    <t>VDSS allocation all enrolments incl. VET materials funding ($)</t>
  </si>
  <si>
    <t>Select a school…</t>
  </si>
  <si>
    <t>Enter nominal hours…</t>
  </si>
  <si>
    <t>TOTAL</t>
  </si>
  <si>
    <r>
      <rPr>
        <b/>
        <sz val="11"/>
        <color theme="4"/>
        <rFont val="Arial"/>
        <family val="2"/>
      </rPr>
      <t>Is funding for all certificates based on the same formula?</t>
    </r>
    <r>
      <rPr>
        <sz val="11"/>
        <rFont val="Arial"/>
        <family val="2"/>
      </rPr>
      <t xml:space="preserve">
</t>
    </r>
    <r>
      <rPr>
        <b/>
        <sz val="11"/>
        <rFont val="Arial"/>
        <family val="2"/>
      </rPr>
      <t>VDSS funding band allocations</t>
    </r>
    <r>
      <rPr>
        <sz val="11"/>
        <rFont val="Arial"/>
        <family val="2"/>
      </rPr>
      <t xml:space="preserve">: provided up to 180 hours per enrolment per year, equivalent to 1 FTE, and adjusted pro rata on  enrolled hours.
</t>
    </r>
    <r>
      <rPr>
        <b/>
        <sz val="11"/>
        <rFont val="Arial"/>
        <family val="2"/>
      </rPr>
      <t>Exception</t>
    </r>
    <r>
      <rPr>
        <sz val="11"/>
        <rFont val="Arial"/>
        <family val="2"/>
      </rPr>
      <t xml:space="preserve">: Certificate III in Music- provided up to 360 hours per enrolment per year. Certificate II in Cookery enrolments at 170 hours will be treated as 1 FTE enrolment.
</t>
    </r>
    <r>
      <rPr>
        <b/>
        <sz val="11"/>
        <rFont val="Arial"/>
        <family val="2"/>
      </rPr>
      <t>Full VET materials funding</t>
    </r>
    <r>
      <rPr>
        <sz val="11"/>
        <rFont val="Arial"/>
        <family val="2"/>
      </rPr>
      <t xml:space="preserve">: Full materials funding provided to each enrolment, not based on FTE or enrolled hours.
</t>
    </r>
    <r>
      <rPr>
        <b/>
        <sz val="11"/>
        <rFont val="Arial"/>
        <family val="2"/>
      </rPr>
      <t>Note</t>
    </r>
    <r>
      <rPr>
        <sz val="11"/>
        <rFont val="Arial"/>
        <family val="2"/>
      </rPr>
      <t xml:space="preserve">: Skill Set enrolments are not eligible for VET materials funding.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</si>
</sst>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00"/>
    <numFmt numFmtId="165" formatCode="&quot;$&quot;#,##0"/>
  </numFmts>
  <fonts count="33"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11"/>
      <color rgb="FF000000"/>
      <name val="Calibri"/>
      <family val="2"/>
    </font>
    <font>
      <sz val="11"/>
      <color theme="0"/>
      <name val="Calibri"/>
      <family val="2"/>
      <scheme val="minor"/>
    </font>
    <font>
      <sz val="12"/>
      <color theme="1"/>
      <name val="Arial"/>
      <family val="2"/>
    </font>
    <font>
      <b/>
      <sz val="24"/>
      <color rgb="FF0070C0"/>
      <name val="Arial"/>
      <family val="2"/>
    </font>
    <font>
      <sz val="14"/>
      <color theme="4"/>
      <name val="Arial"/>
      <family val="2"/>
    </font>
    <font>
      <b/>
      <sz val="14"/>
      <color theme="4"/>
      <name val="Arial"/>
      <family val="2"/>
    </font>
    <font>
      <sz val="11"/>
      <name val="Arial"/>
      <family val="2"/>
    </font>
    <font>
      <u/>
      <sz val="11"/>
      <color theme="10"/>
      <name val="Calibri"/>
      <family val="2"/>
      <scheme val="minor"/>
    </font>
    <font>
      <b/>
      <sz val="12"/>
      <color theme="1"/>
      <name val="Arial"/>
      <family val="2"/>
    </font>
    <font>
      <sz val="12"/>
      <color theme="0" tint="-4.9989318521683403E-2"/>
      <name val="Segoe UI"/>
      <family val="2"/>
    </font>
    <font>
      <b/>
      <sz val="24"/>
      <color rgb="FF4472C4"/>
      <name val="Arial"/>
      <family val="2"/>
    </font>
    <font>
      <sz val="11"/>
      <color theme="1"/>
      <name val="Arial"/>
      <family val="2"/>
    </font>
    <font>
      <b/>
      <sz val="11"/>
      <color rgb="FF4472C4"/>
      <name val="Arial"/>
      <family val="2"/>
    </font>
    <font>
      <b/>
      <sz val="11"/>
      <color theme="1"/>
      <name val="Arial"/>
      <family val="2"/>
    </font>
    <font>
      <b/>
      <sz val="11"/>
      <name val="Arial"/>
      <family val="2"/>
    </font>
    <font>
      <b/>
      <sz val="11"/>
      <color theme="4"/>
      <name val="Arial"/>
      <family val="2"/>
    </font>
    <font>
      <sz val="8"/>
      <name val="Calibri"/>
      <family val="2"/>
      <scheme val="minor"/>
    </font>
    <font>
      <sz val="11"/>
      <color theme="2"/>
      <name val="Calibri"/>
      <family val="2"/>
      <scheme val="minor"/>
    </font>
    <font>
      <b/>
      <sz val="12"/>
      <color rgb="FF000000"/>
      <name val="Arial"/>
      <family val="2"/>
    </font>
    <font>
      <sz val="12"/>
      <color theme="0"/>
      <name val="Arial"/>
      <family val="2"/>
    </font>
    <font>
      <b/>
      <sz val="11"/>
      <color theme="10"/>
      <name val="Arial"/>
      <family val="2"/>
    </font>
    <font>
      <u/>
      <sz val="11"/>
      <color theme="10"/>
      <name val="Arial"/>
      <family val="2"/>
    </font>
    <font>
      <sz val="11"/>
      <color theme="10"/>
      <name val="Arial"/>
      <family val="2"/>
    </font>
    <font>
      <u/>
      <sz val="11"/>
      <color theme="4"/>
      <name val="Arial"/>
      <family val="2"/>
    </font>
    <font>
      <sz val="11"/>
      <color theme="4"/>
      <name val="Arial"/>
      <family val="2"/>
    </font>
    <font>
      <sz val="12"/>
      <color theme="4"/>
      <name val="Arial"/>
      <family val="2"/>
    </font>
    <font>
      <b/>
      <sz val="12"/>
      <name val="Arial"/>
      <family val="2"/>
    </font>
    <font>
      <sz val="12"/>
      <name val="Arial"/>
      <family val="2"/>
    </font>
    <font>
      <sz val="12"/>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s>
  <borders count="38">
    <border>
      <left/>
      <right/>
      <top/>
      <bottom/>
      <diagonal/>
    </border>
    <border>
      <left/>
      <right style="thin">
        <color theme="0" tint="-0.14999847407452621"/>
      </right>
      <top/>
      <bottom/>
      <diagonal/>
    </border>
    <border>
      <left style="thin">
        <color theme="0"/>
      </left>
      <right/>
      <top/>
      <bottom/>
      <diagonal/>
    </border>
    <border>
      <left/>
      <right/>
      <top style="thin">
        <color indexed="64"/>
      </top>
      <bottom/>
      <diagonal/>
    </border>
    <border>
      <left/>
      <right/>
      <top style="thin">
        <color theme="0" tint="-0.249977111117893"/>
      </top>
      <bottom/>
      <diagonal/>
    </border>
    <border>
      <left style="thin">
        <color theme="0" tint="-0.14999847407452621"/>
      </left>
      <right/>
      <top/>
      <bottom/>
      <diagonal/>
    </border>
    <border>
      <left/>
      <right style="thick">
        <color theme="0"/>
      </right>
      <top/>
      <bottom/>
      <diagonal/>
    </border>
    <border>
      <left style="thick">
        <color theme="0"/>
      </left>
      <right/>
      <top/>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style="thin">
        <color theme="0"/>
      </left>
      <right style="thin">
        <color theme="0"/>
      </right>
      <top style="thin">
        <color theme="0" tint="-4.9989318521683403E-2"/>
      </top>
      <bottom style="thin">
        <color theme="0" tint="-4.9989318521683403E-2"/>
      </bottom>
      <diagonal/>
    </border>
    <border>
      <left/>
      <right style="thin">
        <color theme="0"/>
      </right>
      <top/>
      <bottom style="thin">
        <color theme="0" tint="-0.14999847407452621"/>
      </bottom>
      <diagonal/>
    </border>
    <border>
      <left/>
      <right/>
      <top/>
      <bottom style="thin">
        <color theme="0" tint="-0.14999847407452621"/>
      </bottom>
      <diagonal/>
    </border>
    <border>
      <left style="thin">
        <color theme="0"/>
      </left>
      <right style="thin">
        <color theme="0"/>
      </right>
      <top/>
      <bottom style="thin">
        <color theme="0" tint="-0.14999847407452621"/>
      </bottom>
      <diagonal/>
    </border>
    <border>
      <left/>
      <right style="thin">
        <color theme="0"/>
      </right>
      <top style="thin">
        <color theme="0"/>
      </top>
      <bottom style="thin">
        <color theme="0"/>
      </bottom>
      <diagonal/>
    </border>
    <border>
      <left/>
      <right style="thick">
        <color theme="0"/>
      </right>
      <top style="thin">
        <color theme="0"/>
      </top>
      <bottom style="thin">
        <color theme="0"/>
      </bottom>
      <diagonal/>
    </border>
    <border>
      <left style="thick">
        <color theme="0"/>
      </left>
      <right style="thick">
        <color theme="0"/>
      </right>
      <top style="thin">
        <color theme="0"/>
      </top>
      <bottom style="thin">
        <color theme="0"/>
      </bottom>
      <diagonal/>
    </border>
    <border>
      <left style="thin">
        <color theme="0"/>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diagonal/>
    </border>
    <border>
      <left style="thin">
        <color theme="0" tint="-4.9989318521683403E-2"/>
      </left>
      <right/>
      <top/>
      <bottom/>
      <diagonal/>
    </border>
    <border>
      <left/>
      <right/>
      <top/>
      <bottom style="medium">
        <color theme="0" tint="-0.14999847407452621"/>
      </bottom>
      <diagonal/>
    </border>
    <border>
      <left style="thin">
        <color theme="0"/>
      </left>
      <right style="thin">
        <color theme="0"/>
      </right>
      <top style="thin">
        <color theme="0"/>
      </top>
      <bottom style="medium">
        <color theme="0" tint="-0.14999847407452621"/>
      </bottom>
      <diagonal/>
    </border>
    <border>
      <left style="thin">
        <color theme="0"/>
      </left>
      <right/>
      <top style="thin">
        <color theme="0" tint="-4.9989318521683403E-2"/>
      </top>
      <bottom style="medium">
        <color theme="0" tint="-0.14999847407452621"/>
      </bottom>
      <diagonal/>
    </border>
    <border>
      <left/>
      <right/>
      <top style="thin">
        <color theme="0" tint="-4.9989318521683403E-2"/>
      </top>
      <bottom style="medium">
        <color theme="0" tint="-0.14999847407452621"/>
      </bottom>
      <diagonal/>
    </border>
    <border>
      <left/>
      <right style="thin">
        <color theme="0"/>
      </right>
      <top style="medium">
        <color theme="0" tint="-0.14999847407452621"/>
      </top>
      <bottom style="thin">
        <color theme="0"/>
      </bottom>
      <diagonal/>
    </border>
    <border>
      <left style="thin">
        <color theme="0"/>
      </left>
      <right style="thin">
        <color theme="0"/>
      </right>
      <top style="medium">
        <color theme="0" tint="-0.14999847407452621"/>
      </top>
      <bottom style="thin">
        <color theme="0"/>
      </bottom>
      <diagonal/>
    </border>
    <border>
      <left/>
      <right style="thin">
        <color theme="0"/>
      </right>
      <top style="thin">
        <color theme="0"/>
      </top>
      <bottom style="medium">
        <color theme="0" tint="-0.14999847407452621"/>
      </bottom>
      <diagonal/>
    </border>
    <border>
      <left/>
      <right style="thin">
        <color theme="0" tint="-4.9989318521683403E-2"/>
      </right>
      <top/>
      <bottom/>
      <diagonal/>
    </border>
    <border>
      <left/>
      <right style="thin">
        <color theme="0"/>
      </right>
      <top style="thin">
        <color theme="0" tint="-4.9989318521683403E-2"/>
      </top>
      <bottom style="thin">
        <color theme="0"/>
      </bottom>
      <diagonal/>
    </border>
    <border>
      <left style="thin">
        <color theme="0"/>
      </left>
      <right style="thick">
        <color theme="0"/>
      </right>
      <top/>
      <bottom style="thin">
        <color theme="0" tint="-0.14999847407452621"/>
      </bottom>
      <diagonal/>
    </border>
    <border>
      <left/>
      <right style="thin">
        <color theme="0" tint="-4.9989318521683403E-2"/>
      </right>
      <top/>
      <bottom style="thin">
        <color theme="0" tint="-0.14999847407452621"/>
      </bottom>
      <diagonal/>
    </border>
    <border>
      <left style="thin">
        <color theme="0" tint="-4.9989318521683403E-2"/>
      </left>
      <right style="thin">
        <color theme="0" tint="-4.9989318521683403E-2"/>
      </right>
      <top/>
      <bottom style="thin">
        <color theme="0" tint="-0.14999847407452621"/>
      </bottom>
      <diagonal/>
    </border>
    <border>
      <left style="thin">
        <color theme="0"/>
      </left>
      <right/>
      <top style="thin">
        <color theme="0"/>
      </top>
      <bottom style="medium">
        <color theme="0" tint="-0.14999847407452621"/>
      </bottom>
      <diagonal/>
    </border>
    <border>
      <left/>
      <right style="thin">
        <color theme="0"/>
      </right>
      <top/>
      <bottom style="medium">
        <color theme="0" tint="-0.14999847407452621"/>
      </bottom>
      <diagonal/>
    </border>
    <border>
      <left style="thick">
        <color theme="0" tint="-4.9989318521683403E-2"/>
      </left>
      <right style="thick">
        <color theme="0" tint="-4.9989318521683403E-2"/>
      </right>
      <top style="thick">
        <color theme="0" tint="-4.9989318521683403E-2"/>
      </top>
      <bottom style="thick">
        <color theme="0" tint="-4.9989318521683403E-2"/>
      </bottom>
      <diagonal/>
    </border>
  </borders>
  <cellStyleXfs count="5">
    <xf numFmtId="0" fontId="0" fillId="0" borderId="0"/>
    <xf numFmtId="0" fontId="2" fillId="0" borderId="0"/>
    <xf numFmtId="0" fontId="4" fillId="0" borderId="0" applyBorder="0"/>
    <xf numFmtId="0" fontId="1" fillId="0" borderId="0"/>
    <xf numFmtId="0" fontId="11" fillId="0" borderId="0" applyNumberFormat="0" applyFill="0" applyBorder="0" applyAlignment="0" applyProtection="0"/>
  </cellStyleXfs>
  <cellXfs count="122">
    <xf numFmtId="0" fontId="0" fillId="0" borderId="0" xfId="0"/>
    <xf numFmtId="0" fontId="8" fillId="2" borderId="0" xfId="0" applyFont="1" applyFill="1" applyAlignment="1">
      <alignment horizontal="left" vertical="top"/>
    </xf>
    <xf numFmtId="0" fontId="0" fillId="3" borderId="0" xfId="0" applyFill="1"/>
    <xf numFmtId="0" fontId="5" fillId="3" borderId="0" xfId="0" applyFont="1" applyFill="1"/>
    <xf numFmtId="0" fontId="0" fillId="3" borderId="0" xfId="0" applyFill="1" applyAlignment="1">
      <alignment vertical="center"/>
    </xf>
    <xf numFmtId="0" fontId="0" fillId="2" borderId="0" xfId="0" applyFill="1"/>
    <xf numFmtId="0" fontId="0" fillId="2" borderId="0" xfId="0" applyFill="1" applyAlignment="1">
      <alignment vertical="center"/>
    </xf>
    <xf numFmtId="164" fontId="6" fillId="2" borderId="0" xfId="0" applyNumberFormat="1" applyFont="1" applyFill="1" applyAlignment="1">
      <alignment horizontal="right" vertical="center"/>
    </xf>
    <xf numFmtId="0" fontId="9" fillId="2" borderId="4" xfId="0" applyFont="1" applyFill="1" applyBorder="1" applyAlignment="1">
      <alignment horizontal="left" vertical="center"/>
    </xf>
    <xf numFmtId="0" fontId="14" fillId="2" borderId="0" xfId="0" applyFont="1" applyFill="1" applyAlignment="1">
      <alignment vertical="center" wrapText="1"/>
    </xf>
    <xf numFmtId="49" fontId="16" fillId="2" borderId="0" xfId="0" applyNumberFormat="1" applyFont="1" applyFill="1" applyAlignment="1">
      <alignment vertical="center" wrapText="1"/>
    </xf>
    <xf numFmtId="0" fontId="11" fillId="2" borderId="0" xfId="4" applyNumberFormat="1" applyFill="1" applyAlignment="1">
      <alignment vertical="center" wrapText="1"/>
    </xf>
    <xf numFmtId="0" fontId="6" fillId="2" borderId="0" xfId="0" applyFont="1" applyFill="1" applyAlignment="1" applyProtection="1">
      <alignment horizontal="left" vertical="center"/>
      <protection locked="0"/>
    </xf>
    <xf numFmtId="2" fontId="6" fillId="2" borderId="0" xfId="0" applyNumberFormat="1" applyFont="1" applyFill="1" applyAlignment="1" applyProtection="1">
      <alignment horizontal="left" vertical="center"/>
      <protection locked="0"/>
    </xf>
    <xf numFmtId="1" fontId="6" fillId="2" borderId="0" xfId="0" applyNumberFormat="1" applyFont="1" applyFill="1" applyAlignment="1" applyProtection="1">
      <alignment horizontal="left" vertical="center"/>
      <protection locked="0"/>
    </xf>
    <xf numFmtId="0" fontId="9" fillId="3" borderId="3" xfId="0" applyFont="1" applyFill="1" applyBorder="1" applyAlignment="1" applyProtection="1">
      <alignment vertical="top" wrapText="1"/>
      <protection locked="0"/>
    </xf>
    <xf numFmtId="0" fontId="0" fillId="3" borderId="0" xfId="0" applyFill="1" applyProtection="1">
      <protection locked="0"/>
    </xf>
    <xf numFmtId="0" fontId="15" fillId="2" borderId="0" xfId="0" applyFont="1" applyFill="1" applyAlignment="1">
      <alignment wrapText="1"/>
    </xf>
    <xf numFmtId="49" fontId="10" fillId="2" borderId="0" xfId="0" applyNumberFormat="1" applyFont="1" applyFill="1" applyAlignment="1">
      <alignment vertical="center" wrapText="1"/>
    </xf>
    <xf numFmtId="0" fontId="0" fillId="3" borderId="0" xfId="0" applyFill="1" applyAlignment="1" applyProtection="1">
      <alignment vertical="center" wrapText="1"/>
      <protection locked="0"/>
    </xf>
    <xf numFmtId="0" fontId="13" fillId="3" borderId="0" xfId="0" applyFont="1" applyFill="1" applyAlignment="1" applyProtection="1">
      <alignment vertical="center" wrapText="1"/>
      <protection locked="0"/>
    </xf>
    <xf numFmtId="0" fontId="0" fillId="3" borderId="2" xfId="0" applyFill="1" applyBorder="1" applyProtection="1">
      <protection locked="0"/>
    </xf>
    <xf numFmtId="0" fontId="0" fillId="3" borderId="0" xfId="0" applyFill="1" applyAlignment="1" applyProtection="1">
      <alignment horizontal="left"/>
      <protection locked="0"/>
    </xf>
    <xf numFmtId="0" fontId="2" fillId="3" borderId="0" xfId="1" applyFill="1" applyProtection="1">
      <protection locked="0"/>
    </xf>
    <xf numFmtId="0" fontId="3" fillId="3" borderId="0" xfId="1" applyFont="1" applyFill="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left" vertical="top" wrapText="1"/>
      <protection locked="0"/>
    </xf>
    <xf numFmtId="0" fontId="9" fillId="0" borderId="0" xfId="0" applyFont="1" applyAlignment="1" applyProtection="1">
      <alignment horizontal="right" vertical="top" wrapText="1" shrinkToFit="1"/>
      <protection locked="0"/>
    </xf>
    <xf numFmtId="0" fontId="0" fillId="3" borderId="0" xfId="0" applyFill="1" applyAlignment="1" applyProtection="1">
      <alignment horizontal="center"/>
      <protection locked="0"/>
    </xf>
    <xf numFmtId="0" fontId="21" fillId="2" borderId="0" xfId="0" applyFont="1" applyFill="1"/>
    <xf numFmtId="0" fontId="21" fillId="3" borderId="0" xfId="0" applyFont="1" applyFill="1"/>
    <xf numFmtId="164" fontId="12" fillId="2" borderId="0" xfId="0" applyNumberFormat="1" applyFont="1" applyFill="1" applyAlignment="1">
      <alignment horizontal="right" vertical="center"/>
    </xf>
    <xf numFmtId="164" fontId="6" fillId="2" borderId="0" xfId="0" applyNumberFormat="1" applyFont="1" applyFill="1" applyAlignment="1">
      <alignment horizontal="left" vertical="center"/>
    </xf>
    <xf numFmtId="0" fontId="12" fillId="3" borderId="0" xfId="0" applyFont="1" applyFill="1" applyAlignment="1">
      <alignment horizontal="right" vertical="center"/>
    </xf>
    <xf numFmtId="164" fontId="6" fillId="3" borderId="0" xfId="0" applyNumberFormat="1" applyFont="1" applyFill="1" applyAlignment="1">
      <alignment horizontal="left" vertical="center"/>
    </xf>
    <xf numFmtId="165" fontId="6" fillId="2" borderId="6" xfId="0" applyNumberFormat="1" applyFont="1" applyFill="1" applyBorder="1" applyAlignment="1">
      <alignment horizontal="right" vertical="center" wrapText="1"/>
    </xf>
    <xf numFmtId="164" fontId="6" fillId="2" borderId="6" xfId="0" applyNumberFormat="1" applyFont="1" applyFill="1" applyBorder="1" applyAlignment="1">
      <alignment horizontal="right" vertical="center" wrapText="1"/>
    </xf>
    <xf numFmtId="164" fontId="12" fillId="2" borderId="6" xfId="0" applyNumberFormat="1" applyFont="1" applyFill="1" applyBorder="1" applyAlignment="1">
      <alignment horizontal="right" vertical="center" wrapText="1"/>
    </xf>
    <xf numFmtId="0" fontId="21" fillId="2" borderId="6" xfId="0" applyFont="1" applyFill="1" applyBorder="1"/>
    <xf numFmtId="164" fontId="6" fillId="3" borderId="7" xfId="0" applyNumberFormat="1" applyFont="1" applyFill="1" applyBorder="1" applyAlignment="1">
      <alignment horizontal="left" vertical="center"/>
    </xf>
    <xf numFmtId="164" fontId="6" fillId="3" borderId="7" xfId="0" applyNumberFormat="1" applyFont="1" applyFill="1" applyBorder="1" applyAlignment="1">
      <alignment horizontal="right" vertical="center"/>
    </xf>
    <xf numFmtId="164" fontId="12" fillId="3" borderId="7" xfId="0" applyNumberFormat="1" applyFont="1" applyFill="1" applyBorder="1" applyAlignment="1">
      <alignment horizontal="right" vertical="center"/>
    </xf>
    <xf numFmtId="0" fontId="6" fillId="3" borderId="0" xfId="0" applyFont="1" applyFill="1" applyAlignment="1">
      <alignment horizontal="right" vertical="center"/>
    </xf>
    <xf numFmtId="165" fontId="12" fillId="3" borderId="0" xfId="0" applyNumberFormat="1" applyFont="1" applyFill="1" applyAlignment="1">
      <alignment horizontal="right"/>
    </xf>
    <xf numFmtId="49" fontId="25" fillId="2" borderId="0" xfId="4" applyNumberFormat="1" applyFont="1" applyFill="1" applyAlignment="1">
      <alignment vertical="center" wrapText="1"/>
    </xf>
    <xf numFmtId="0" fontId="25" fillId="2" borderId="0" xfId="4" applyNumberFormat="1" applyFont="1" applyFill="1" applyAlignment="1">
      <alignment vertical="center" wrapText="1"/>
    </xf>
    <xf numFmtId="0" fontId="15" fillId="3" borderId="0" xfId="0" applyFont="1" applyFill="1"/>
    <xf numFmtId="0" fontId="6" fillId="0" borderId="14" xfId="0" applyFont="1" applyBorder="1" applyAlignment="1" applyProtection="1">
      <alignment horizontal="left" vertical="center"/>
      <protection locked="0"/>
    </xf>
    <xf numFmtId="0" fontId="0" fillId="3" borderId="0" xfId="0" applyFill="1" applyAlignment="1">
      <alignment vertical="top"/>
    </xf>
    <xf numFmtId="0" fontId="0" fillId="3" borderId="1" xfId="0" applyFill="1" applyBorder="1"/>
    <xf numFmtId="1" fontId="6" fillId="0" borderId="8" xfId="0" applyNumberFormat="1" applyFont="1" applyBorder="1" applyAlignment="1" applyProtection="1">
      <alignment horizontal="right" vertical="center"/>
      <protection locked="0"/>
    </xf>
    <xf numFmtId="3" fontId="6" fillId="0" borderId="9" xfId="0" applyNumberFormat="1" applyFont="1" applyBorder="1" applyAlignment="1">
      <alignment horizontal="right" vertical="center"/>
    </xf>
    <xf numFmtId="3" fontId="12" fillId="0" borderId="9" xfId="0" applyNumberFormat="1" applyFont="1" applyBorder="1" applyAlignment="1">
      <alignment horizontal="right" vertical="center"/>
    </xf>
    <xf numFmtId="1" fontId="6" fillId="0" borderId="17" xfId="0" applyNumberFormat="1" applyFont="1" applyBorder="1" applyAlignment="1" applyProtection="1">
      <alignment horizontal="right" vertical="center"/>
      <protection locked="0"/>
    </xf>
    <xf numFmtId="0" fontId="6" fillId="0" borderId="18" xfId="0" applyFont="1" applyBorder="1" applyAlignment="1" applyProtection="1">
      <alignment horizontal="left" vertical="center"/>
      <protection locked="0"/>
    </xf>
    <xf numFmtId="3" fontId="6" fillId="3" borderId="21" xfId="0" applyNumberFormat="1" applyFont="1" applyFill="1" applyBorder="1" applyAlignment="1">
      <alignment horizontal="right" vertical="center"/>
    </xf>
    <xf numFmtId="3" fontId="12" fillId="3" borderId="21" xfId="0" applyNumberFormat="1" applyFont="1" applyFill="1" applyBorder="1" applyAlignment="1">
      <alignment horizontal="right" vertical="center"/>
    </xf>
    <xf numFmtId="3" fontId="12" fillId="3" borderId="22" xfId="0" applyNumberFormat="1" applyFont="1" applyFill="1" applyBorder="1" applyAlignment="1">
      <alignment horizontal="right" vertical="center"/>
    </xf>
    <xf numFmtId="0" fontId="0" fillId="0" borderId="24" xfId="0" applyBorder="1"/>
    <xf numFmtId="0" fontId="0" fillId="3" borderId="25" xfId="0" applyFill="1" applyBorder="1"/>
    <xf numFmtId="0" fontId="0" fillId="3" borderId="26" xfId="0" applyFill="1" applyBorder="1"/>
    <xf numFmtId="0" fontId="0" fillId="3" borderId="23" xfId="0" applyFill="1" applyBorder="1"/>
    <xf numFmtId="0" fontId="6" fillId="0" borderId="27" xfId="0" applyFont="1" applyBorder="1" applyAlignment="1" applyProtection="1">
      <alignment horizontal="left" vertical="center"/>
      <protection locked="0"/>
    </xf>
    <xf numFmtId="2" fontId="6" fillId="0" borderId="28" xfId="0" applyNumberFormat="1" applyFont="1" applyBorder="1" applyAlignment="1" applyProtection="1">
      <alignment horizontal="right" vertical="center"/>
      <protection locked="0"/>
    </xf>
    <xf numFmtId="0" fontId="0" fillId="0" borderId="29" xfId="0" applyBorder="1"/>
    <xf numFmtId="3" fontId="6" fillId="3" borderId="30" xfId="0" applyNumberFormat="1" applyFont="1" applyFill="1" applyBorder="1" applyAlignment="1">
      <alignment horizontal="right" vertical="center"/>
    </xf>
    <xf numFmtId="1" fontId="6" fillId="0" borderId="19" xfId="0" applyNumberFormat="1" applyFont="1" applyBorder="1" applyAlignment="1" applyProtection="1">
      <alignment horizontal="right" vertical="center"/>
      <protection locked="0"/>
    </xf>
    <xf numFmtId="0" fontId="29" fillId="2" borderId="23" xfId="0" applyFont="1" applyFill="1" applyBorder="1" applyAlignment="1">
      <alignment horizontal="left" vertical="top"/>
    </xf>
    <xf numFmtId="1" fontId="6" fillId="0" borderId="14" xfId="0" applyNumberFormat="1" applyFont="1" applyBorder="1" applyAlignment="1" applyProtection="1">
      <alignment horizontal="right" vertical="center"/>
      <protection locked="0"/>
    </xf>
    <xf numFmtId="1" fontId="6" fillId="0" borderId="16" xfId="0" applyNumberFormat="1" applyFont="1" applyBorder="1" applyAlignment="1" applyProtection="1">
      <alignment horizontal="right" vertical="center"/>
      <protection locked="0"/>
    </xf>
    <xf numFmtId="3" fontId="6" fillId="0" borderId="16" xfId="0" applyNumberFormat="1" applyFont="1" applyBorder="1" applyAlignment="1">
      <alignment horizontal="right" vertical="center"/>
    </xf>
    <xf numFmtId="3" fontId="12" fillId="0" borderId="16" xfId="0" applyNumberFormat="1" applyFont="1" applyBorder="1" applyAlignment="1">
      <alignment horizontal="right" vertical="center"/>
    </xf>
    <xf numFmtId="3" fontId="12" fillId="0" borderId="32" xfId="0" applyNumberFormat="1" applyFont="1" applyBorder="1" applyAlignment="1">
      <alignment horizontal="right" vertical="center"/>
    </xf>
    <xf numFmtId="3" fontId="6" fillId="3" borderId="33" xfId="0" applyNumberFormat="1" applyFont="1" applyFill="1" applyBorder="1" applyAlignment="1">
      <alignment horizontal="right" vertical="center"/>
    </xf>
    <xf numFmtId="3" fontId="6" fillId="3" borderId="16" xfId="0" applyNumberFormat="1" applyFont="1" applyFill="1" applyBorder="1" applyAlignment="1">
      <alignment horizontal="right" vertical="center"/>
    </xf>
    <xf numFmtId="3" fontId="12" fillId="3" borderId="34" xfId="0" applyNumberFormat="1" applyFont="1" applyFill="1" applyBorder="1" applyAlignment="1">
      <alignment horizontal="right" vertical="center"/>
    </xf>
    <xf numFmtId="3" fontId="12" fillId="3" borderId="33" xfId="0" applyNumberFormat="1" applyFont="1" applyFill="1" applyBorder="1" applyAlignment="1">
      <alignment horizontal="right" vertical="center"/>
    </xf>
    <xf numFmtId="0" fontId="29" fillId="2" borderId="23" xfId="0" applyFont="1" applyFill="1" applyBorder="1" applyAlignment="1">
      <alignment horizontal="right" vertical="top" wrapText="1"/>
    </xf>
    <xf numFmtId="0" fontId="12" fillId="2" borderId="8" xfId="0" applyFont="1" applyFill="1" applyBorder="1" applyAlignment="1" applyProtection="1">
      <alignment horizontal="left" vertical="center"/>
      <protection locked="0"/>
    </xf>
    <xf numFmtId="0" fontId="0" fillId="0" borderId="36" xfId="0" applyBorder="1"/>
    <xf numFmtId="0" fontId="6" fillId="2" borderId="15" xfId="0" applyFont="1" applyFill="1" applyBorder="1" applyAlignment="1" applyProtection="1">
      <alignment horizontal="left" vertical="center" wrapText="1"/>
      <protection locked="0"/>
    </xf>
    <xf numFmtId="0" fontId="0" fillId="4" borderId="0" xfId="0" applyFill="1"/>
    <xf numFmtId="0" fontId="0" fillId="4" borderId="0" xfId="0" applyFill="1" applyAlignment="1">
      <alignment vertical="top"/>
    </xf>
    <xf numFmtId="0" fontId="15" fillId="4" borderId="0" xfId="0" applyFont="1" applyFill="1"/>
    <xf numFmtId="0" fontId="15" fillId="3" borderId="37" xfId="0" applyFont="1" applyFill="1" applyBorder="1"/>
    <xf numFmtId="0" fontId="0" fillId="3" borderId="37" xfId="0" applyFill="1" applyBorder="1"/>
    <xf numFmtId="0" fontId="0" fillId="3" borderId="12" xfId="0" applyFill="1" applyBorder="1"/>
    <xf numFmtId="165" fontId="6" fillId="0" borderId="17" xfId="0" applyNumberFormat="1" applyFont="1" applyBorder="1" applyAlignment="1" applyProtection="1">
      <alignment horizontal="right" vertical="center"/>
      <protection locked="0"/>
    </xf>
    <xf numFmtId="165" fontId="12" fillId="0" borderId="17" xfId="0" applyNumberFormat="1" applyFont="1" applyBorder="1" applyAlignment="1" applyProtection="1">
      <alignment horizontal="right" vertical="center"/>
      <protection locked="0"/>
    </xf>
    <xf numFmtId="165" fontId="6" fillId="3" borderId="20" xfId="0" applyNumberFormat="1" applyFont="1" applyFill="1" applyBorder="1" applyAlignment="1" applyProtection="1">
      <alignment horizontal="right" vertical="center"/>
      <protection locked="0"/>
    </xf>
    <xf numFmtId="165" fontId="6" fillId="3" borderId="11" xfId="0" applyNumberFormat="1" applyFont="1" applyFill="1" applyBorder="1" applyAlignment="1" applyProtection="1">
      <alignment horizontal="right" vertical="center"/>
      <protection locked="0"/>
    </xf>
    <xf numFmtId="165" fontId="12" fillId="3" borderId="31" xfId="0" applyNumberFormat="1" applyFont="1" applyFill="1" applyBorder="1" applyAlignment="1" applyProtection="1">
      <alignment horizontal="right" vertical="center"/>
      <protection locked="0"/>
    </xf>
    <xf numFmtId="165" fontId="12" fillId="3" borderId="13" xfId="0" applyNumberFormat="1" applyFont="1" applyFill="1" applyBorder="1" applyAlignment="1" applyProtection="1">
      <alignment horizontal="right" vertical="center"/>
      <protection locked="0"/>
    </xf>
    <xf numFmtId="3" fontId="12" fillId="0" borderId="10" xfId="0" applyNumberFormat="1" applyFont="1" applyBorder="1" applyAlignment="1">
      <alignment horizontal="right" vertical="center"/>
    </xf>
    <xf numFmtId="0" fontId="0" fillId="3" borderId="11" xfId="0" applyFill="1" applyBorder="1"/>
    <xf numFmtId="0" fontId="31" fillId="2" borderId="35" xfId="0" applyFont="1" applyFill="1" applyBorder="1" applyAlignment="1">
      <alignment horizontal="right" vertical="top" wrapText="1"/>
    </xf>
    <xf numFmtId="0" fontId="30" fillId="2" borderId="23" xfId="0" applyFont="1" applyFill="1" applyBorder="1" applyAlignment="1">
      <alignment horizontal="right" vertical="top" wrapText="1"/>
    </xf>
    <xf numFmtId="0" fontId="31" fillId="2" borderId="23" xfId="0" applyFont="1" applyFill="1" applyBorder="1" applyAlignment="1">
      <alignment horizontal="right" vertical="top" wrapText="1"/>
    </xf>
    <xf numFmtId="0" fontId="31" fillId="3" borderId="26" xfId="0" applyFont="1" applyFill="1" applyBorder="1" applyAlignment="1">
      <alignment horizontal="right" vertical="top" wrapText="1"/>
    </xf>
    <xf numFmtId="0" fontId="30" fillId="3" borderId="23" xfId="0" applyFont="1" applyFill="1" applyBorder="1" applyAlignment="1">
      <alignment horizontal="right" vertical="top" wrapText="1"/>
    </xf>
    <xf numFmtId="0" fontId="31" fillId="3" borderId="23" xfId="0" applyFont="1" applyFill="1" applyBorder="1" applyAlignment="1">
      <alignment horizontal="right" vertical="top" wrapText="1"/>
    </xf>
    <xf numFmtId="0" fontId="0" fillId="3" borderId="1" xfId="0" applyFill="1" applyBorder="1" applyProtection="1">
      <protection locked="0"/>
    </xf>
    <xf numFmtId="0" fontId="32" fillId="0" borderId="0" xfId="0" applyFont="1"/>
    <xf numFmtId="0" fontId="32" fillId="3" borderId="0" xfId="0" applyFont="1" applyFill="1"/>
    <xf numFmtId="165" fontId="32" fillId="0" borderId="6" xfId="0" applyNumberFormat="1" applyFont="1" applyBorder="1" applyAlignment="1">
      <alignment horizontal="right" wrapText="1"/>
    </xf>
    <xf numFmtId="0" fontId="6" fillId="3" borderId="0" xfId="0" applyFont="1" applyFill="1" applyAlignment="1">
      <alignment horizontal="right"/>
    </xf>
    <xf numFmtId="49" fontId="22" fillId="0" borderId="0" xfId="0" applyNumberFormat="1" applyFont="1"/>
    <xf numFmtId="165" fontId="12" fillId="2" borderId="6" xfId="0" applyNumberFormat="1" applyFont="1" applyFill="1" applyBorder="1" applyAlignment="1">
      <alignment horizontal="right" wrapText="1"/>
    </xf>
    <xf numFmtId="49" fontId="12" fillId="3" borderId="7" xfId="0" applyNumberFormat="1" applyFont="1" applyFill="1" applyBorder="1"/>
    <xf numFmtId="2" fontId="23" fillId="2" borderId="0" xfId="0" applyNumberFormat="1" applyFont="1" applyFill="1" applyAlignment="1">
      <alignment horizontal="left" vertical="center"/>
    </xf>
    <xf numFmtId="0" fontId="15" fillId="2" borderId="15" xfId="0" applyFont="1" applyFill="1" applyBorder="1" applyAlignment="1">
      <alignment horizontal="left" vertical="center" wrapText="1"/>
    </xf>
    <xf numFmtId="3" fontId="10" fillId="0" borderId="15" xfId="0" applyNumberFormat="1" applyFont="1" applyBorder="1" applyAlignment="1">
      <alignment horizontal="right" vertical="center"/>
    </xf>
    <xf numFmtId="3" fontId="18" fillId="0" borderId="15" xfId="0" applyNumberFormat="1" applyFont="1" applyBorder="1" applyAlignment="1">
      <alignment horizontal="right" vertical="center"/>
    </xf>
    <xf numFmtId="0" fontId="0" fillId="3" borderId="5" xfId="0" applyFill="1" applyBorder="1" applyAlignment="1" applyProtection="1">
      <alignment horizontal="left" vertical="center" wrapText="1"/>
      <protection locked="0"/>
    </xf>
    <xf numFmtId="0" fontId="0" fillId="3" borderId="0" xfId="0" applyFill="1" applyAlignment="1" applyProtection="1">
      <alignment horizontal="left" vertical="center" wrapText="1"/>
      <protection locked="0"/>
    </xf>
    <xf numFmtId="0" fontId="3" fillId="3" borderId="0" xfId="1" applyFont="1" applyFill="1" applyProtection="1">
      <protection locked="0"/>
    </xf>
    <xf numFmtId="0" fontId="7" fillId="2" borderId="0" xfId="0" applyFont="1" applyFill="1" applyAlignment="1">
      <alignment horizontal="left" vertical="top" wrapText="1"/>
    </xf>
    <xf numFmtId="0" fontId="9" fillId="3" borderId="0" xfId="0" applyFont="1" applyFill="1" applyAlignment="1">
      <alignment horizontal="right" vertical="center"/>
    </xf>
    <xf numFmtId="0" fontId="9" fillId="2" borderId="0" xfId="0" applyFont="1" applyFill="1" applyAlignment="1">
      <alignment horizontal="right" vertical="center"/>
    </xf>
    <xf numFmtId="0" fontId="9" fillId="2" borderId="6" xfId="0" applyFont="1" applyFill="1" applyBorder="1" applyAlignment="1">
      <alignment horizontal="right" vertical="center"/>
    </xf>
    <xf numFmtId="0" fontId="9" fillId="2" borderId="0" xfId="0" applyFont="1" applyFill="1" applyAlignment="1">
      <alignment horizontal="left" vertical="center"/>
    </xf>
    <xf numFmtId="0" fontId="9" fillId="2" borderId="6" xfId="0" applyFont="1" applyFill="1" applyBorder="1" applyAlignment="1">
      <alignment horizontal="left" vertical="center"/>
    </xf>
  </cellXfs>
  <cellStyles count="5">
    <cellStyle name="Hyperlink" xfId="4" builtinId="8"/>
    <cellStyle name="Normal" xfId="0" builtinId="0"/>
    <cellStyle name="Normal 2" xfId="1" xr:uid="{C260FF96-3450-442A-8DF0-250DEB7ABA64}"/>
    <cellStyle name="Normal 2 2 2 3 2" xfId="3" xr:uid="{6C75041C-153F-4DB2-A84B-CDB6C3775D54}"/>
    <cellStyle name="Normal 2 3" xfId="2" xr:uid="{0292CA89-94F5-4108-A556-AAFF8B475C92}"/>
  </cellStyles>
  <dxfs count="40">
    <dxf>
      <font>
        <b/>
        <i val="0"/>
        <strike val="0"/>
        <condense val="0"/>
        <extend val="0"/>
        <outline val="0"/>
        <shadow val="0"/>
        <u val="none"/>
        <vertAlign val="baseline"/>
        <sz val="12"/>
        <color theme="1"/>
        <name val="Arial"/>
        <family val="2"/>
        <scheme val="none"/>
      </font>
      <numFmt numFmtId="3" formatCode="#,##0"/>
      <fill>
        <patternFill patternType="none">
          <fgColor indexed="64"/>
          <bgColor theme="0" tint="-4.9989318521683403E-2"/>
        </patternFill>
      </fill>
      <alignment horizontal="right" vertical="center" textRotation="0" wrapText="0" indent="0" justifyLastLine="0" shrinkToFit="0" readingOrder="0"/>
      <border diagonalUp="0" diagonalDown="0">
        <left style="thin">
          <color theme="0"/>
        </left>
        <right style="thin">
          <color theme="0" tint="-4.9989318521683403E-2"/>
        </right>
        <top style="thin">
          <color theme="0" tint="-0.14999847407452621"/>
        </top>
        <bottom style="thin">
          <color theme="0" tint="-0.14999847407452621"/>
        </bottom>
        <vertical style="thin">
          <color theme="0"/>
        </vertical>
        <horizontal style="thin">
          <color theme="0" tint="-0.14999847407452621"/>
        </horizontal>
      </border>
    </dxf>
    <dxf>
      <font>
        <b/>
        <i val="0"/>
        <strike val="0"/>
        <condense val="0"/>
        <extend val="0"/>
        <outline val="0"/>
        <shadow val="0"/>
        <u val="none"/>
        <vertAlign val="baseline"/>
        <sz val="12"/>
        <color theme="1"/>
        <name val="Arial"/>
        <family val="2"/>
        <scheme val="none"/>
      </font>
      <numFmt numFmtId="3" formatCode="#,##0"/>
      <fill>
        <patternFill patternType="none">
          <fgColor indexed="64"/>
          <bgColor theme="0" tint="-4.9989318521683403E-2"/>
        </patternFill>
      </fill>
      <alignment horizontal="right" vertical="center" textRotation="0" wrapText="0" indent="0" justifyLastLine="0" shrinkToFit="0" readingOrder="0"/>
      <border diagonalUp="0" diagonalDown="0">
        <left style="thin">
          <color theme="0" tint="-4.9989318521683403E-2"/>
        </left>
        <right style="thin">
          <color theme="0" tint="-4.9989318521683403E-2"/>
        </right>
        <top style="thin">
          <color theme="0" tint="-0.14999847407452621"/>
        </top>
        <bottom style="thin">
          <color theme="0" tint="-0.14999847407452621"/>
        </bottom>
        <vertical/>
        <horizontal style="thin">
          <color theme="0" tint="-0.14999847407452621"/>
        </horizontal>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theme="0" tint="-4.9989318521683403E-2"/>
        </patternFill>
      </fill>
      <alignment horizontal="right" vertical="center" textRotation="0" wrapText="0" indent="0" justifyLastLine="0" shrinkToFit="0" readingOrder="0"/>
      <border diagonalUp="0" diagonalDown="0">
        <left style="thin">
          <color theme="0" tint="-4.9989318521683403E-2"/>
        </left>
        <right style="thin">
          <color theme="0" tint="-4.9989318521683403E-2"/>
        </right>
        <top style="thin">
          <color theme="0" tint="-0.14999847407452621"/>
        </top>
        <bottom style="thin">
          <color theme="0" tint="-0.14999847407452621"/>
        </bottom>
        <vertical/>
        <horizontal style="thin">
          <color theme="0" tint="-0.14999847407452621"/>
        </horizontal>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theme="0" tint="-4.9989318521683403E-2"/>
        </patternFill>
      </fill>
      <alignment horizontal="right" vertical="center" textRotation="0" wrapText="0" indent="0" justifyLastLine="0" shrinkToFit="0" readingOrder="0"/>
      <border diagonalUp="0" diagonalDown="0">
        <left style="thin">
          <color theme="0"/>
        </left>
        <right style="thin">
          <color theme="0" tint="-4.9989318521683403E-2"/>
        </right>
        <top style="thin">
          <color theme="0" tint="-0.14999847407452621"/>
        </top>
        <bottom style="thin">
          <color theme="0" tint="-0.14999847407452621"/>
        </bottom>
        <vertical/>
        <horizontal style="thin">
          <color theme="0" tint="-0.14999847407452621"/>
        </horizontal>
      </border>
    </dxf>
    <dxf>
      <font>
        <b/>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theme="0"/>
        </left>
        <right style="thick">
          <color theme="0"/>
        </right>
        <top/>
        <bottom/>
        <vertical/>
      </border>
    </dxf>
    <dxf>
      <font>
        <b/>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theme="0"/>
        </left>
        <right style="thin">
          <color theme="0"/>
        </right>
        <top/>
        <bottom/>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theme="0"/>
        </left>
        <right style="thin">
          <color theme="0"/>
        </right>
        <top/>
        <bottom/>
      </border>
    </dxf>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theme="0"/>
        </left>
        <right style="thin">
          <color theme="0"/>
        </right>
        <top style="thin">
          <color theme="0" tint="-0.14999847407452621"/>
        </top>
        <bottom style="thin">
          <color theme="0" tint="-0.14999847407452621"/>
        </bottom>
        <vertical/>
        <horizontal style="thin">
          <color theme="0" tint="-0.14999847407452621"/>
        </horizontal>
      </border>
    </dxf>
    <dxf>
      <font>
        <b val="0"/>
        <i val="0"/>
        <strike val="0"/>
        <condense val="0"/>
        <extend val="0"/>
        <outline val="0"/>
        <shadow val="0"/>
        <u val="none"/>
        <vertAlign val="baseline"/>
        <sz val="12"/>
        <color theme="1"/>
        <name val="Arial"/>
        <family val="2"/>
        <scheme val="none"/>
      </font>
      <numFmt numFmtId="1" formatCode="0"/>
      <fill>
        <patternFill patternType="none">
          <fgColor indexed="64"/>
          <bgColor auto="1"/>
        </patternFill>
      </fill>
      <alignment horizontal="right" vertical="center" textRotation="0" wrapText="0" indent="0" justifyLastLine="0" shrinkToFit="0" readingOrder="0"/>
      <border outline="0">
        <right style="thin">
          <color theme="0"/>
        </right>
      </border>
      <protection locked="0" hidden="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auto="1"/>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border>
        <bottom style="thin">
          <color theme="0" tint="-0.249977111117893"/>
        </bottom>
      </border>
    </dxf>
    <dxf>
      <font>
        <b/>
        <i val="0"/>
        <strike val="0"/>
        <condense val="0"/>
        <extend val="0"/>
        <outline val="0"/>
        <shadow val="0"/>
        <u val="none"/>
        <vertAlign val="baseline"/>
        <sz val="12"/>
        <color theme="4"/>
        <name val="Arial"/>
        <family val="2"/>
        <scheme val="none"/>
      </font>
      <fill>
        <patternFill patternType="solid">
          <fgColor indexed="64"/>
          <bgColor theme="0"/>
        </patternFill>
      </fill>
      <alignment horizontal="right" vertical="top" textRotation="0" wrapText="1" indent="0" justifyLastLine="0" shrinkToFit="0" readingOrder="0"/>
    </dxf>
    <dxf>
      <font>
        <b/>
        <strike val="0"/>
        <outline val="0"/>
        <shadow val="0"/>
        <u val="none"/>
        <vertAlign val="baseline"/>
        <sz val="11"/>
        <color auto="1"/>
        <name val="Arial"/>
        <family val="2"/>
        <scheme val="none"/>
      </font>
      <numFmt numFmtId="3" formatCode="#,##0"/>
      <fill>
        <patternFill patternType="none">
          <fgColor rgb="FF000000"/>
          <bgColor auto="1"/>
        </patternFill>
      </fill>
      <alignment horizontal="right" vertical="center" textRotation="0" wrapText="0" indent="0" justifyLastLine="0" shrinkToFit="0" readingOrder="0"/>
      <protection locked="1" hidden="0"/>
    </dxf>
    <dxf>
      <font>
        <strike val="0"/>
        <outline val="0"/>
        <shadow val="0"/>
        <u val="none"/>
        <vertAlign val="baseline"/>
        <sz val="11"/>
        <color auto="1"/>
        <name val="Arial"/>
        <family val="2"/>
        <scheme val="none"/>
      </font>
      <numFmt numFmtId="3" formatCode="#,##0"/>
      <fill>
        <patternFill patternType="none">
          <fgColor rgb="FF000000"/>
          <bgColor auto="1"/>
        </patternFill>
      </fill>
      <alignment horizontal="right" vertical="center" textRotation="0" wrapText="0" indent="0" justifyLastLine="0" shrinkToFit="0" readingOrder="0"/>
      <protection locked="1" hidden="0"/>
    </dxf>
    <dxf>
      <font>
        <strike val="0"/>
        <outline val="0"/>
        <shadow val="0"/>
        <u val="none"/>
        <vertAlign val="baseline"/>
        <sz val="11"/>
        <color auto="1"/>
        <name val="Arial"/>
        <family val="2"/>
        <scheme val="none"/>
      </font>
      <numFmt numFmtId="3" formatCode="#,##0"/>
      <fill>
        <patternFill patternType="none">
          <fgColor rgb="FF000000"/>
          <bgColor auto="1"/>
        </patternFill>
      </fill>
      <alignment horizontal="right" vertical="center" textRotation="0" wrapText="0" indent="0" justifyLastLine="0" shrinkToFit="0" readingOrder="0"/>
      <protection locked="1" hidden="0"/>
    </dxf>
    <dxf>
      <font>
        <strike val="0"/>
        <outline val="0"/>
        <shadow val="0"/>
        <u val="none"/>
        <vertAlign val="baseline"/>
        <sz val="11"/>
        <color auto="1"/>
        <name val="Arial"/>
        <family val="2"/>
        <scheme val="none"/>
      </font>
      <numFmt numFmtId="3" formatCode="#,##0"/>
      <fill>
        <patternFill patternType="none">
          <fgColor rgb="FF000000"/>
          <bgColor auto="1"/>
        </patternFill>
      </fill>
      <alignment horizontal="right" vertical="center" textRotation="0" wrapText="0" indent="0" justifyLastLine="0" shrinkToFit="0" readingOrder="0"/>
      <protection locked="1" hidden="0"/>
    </dxf>
    <dxf>
      <font>
        <strike val="0"/>
        <outline val="0"/>
        <shadow val="0"/>
        <u val="none"/>
        <vertAlign val="baseline"/>
        <sz val="11"/>
        <color auto="1"/>
        <name val="Arial"/>
        <family val="2"/>
        <scheme val="none"/>
      </font>
      <numFmt numFmtId="3" formatCode="#,##0"/>
      <fill>
        <patternFill patternType="none">
          <fgColor rgb="FF000000"/>
          <bgColor auto="1"/>
        </patternFill>
      </fill>
      <alignment horizontal="right" vertical="center" textRotation="0" wrapText="0" indent="0" justifyLastLine="0" shrinkToFit="0" readingOrder="0"/>
      <protection locked="1" hidden="0"/>
    </dxf>
    <dxf>
      <font>
        <strike val="0"/>
        <outline val="0"/>
        <shadow val="0"/>
        <u val="none"/>
        <vertAlign val="baseline"/>
        <sz val="11"/>
        <color auto="1"/>
        <name val="Arial"/>
        <family val="2"/>
        <scheme val="none"/>
      </font>
      <numFmt numFmtId="3" formatCode="#,##0"/>
      <fill>
        <patternFill patternType="solid">
          <fgColor indexed="64"/>
          <bgColor theme="0" tint="-4.9989318521683403E-2"/>
        </patternFill>
      </fill>
      <alignment horizontal="right" vertical="center" textRotation="0" wrapText="0" indent="0" justifyLastLine="0" shrinkToFit="0" readingOrder="0"/>
      <protection locked="1" hidden="0"/>
    </dxf>
    <dxf>
      <font>
        <strike val="0"/>
        <outline val="0"/>
        <shadow val="0"/>
        <u val="none"/>
        <vertAlign val="baseline"/>
        <sz val="11"/>
        <color auto="1"/>
        <name val="Arial"/>
        <family val="2"/>
        <scheme val="none"/>
      </font>
      <fill>
        <patternFill patternType="none">
          <fgColor indexed="64"/>
          <bgColor indexed="65"/>
        </patternFill>
      </fill>
      <alignment vertical="center" textRotation="0" indent="0" justifyLastLine="0" shrinkToFit="0" readingOrder="0"/>
      <protection locked="1" hidden="0"/>
    </dxf>
    <dxf>
      <font>
        <strike val="0"/>
        <outline val="0"/>
        <shadow val="0"/>
        <u val="none"/>
        <vertAlign val="baseline"/>
        <sz val="11"/>
        <color auto="1"/>
        <name val="Arial"/>
        <family val="2"/>
        <scheme val="none"/>
      </font>
      <fill>
        <patternFill patternType="none">
          <fgColor indexed="64"/>
          <bgColor auto="1"/>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rgb="FF000000"/>
        <name val="Arial"/>
        <family val="2"/>
        <scheme val="none"/>
      </font>
      <numFmt numFmtId="30" formatCode="@"/>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rgb="FF000000"/>
        <name val="Arial"/>
        <family val="2"/>
        <scheme val="none"/>
      </font>
      <alignment horizontal="left" vertical="center" textRotation="0" wrapText="1" indent="0" justifyLastLine="0" shrinkToFit="0" readingOrder="0"/>
      <protection locked="1" hidden="0"/>
    </dxf>
    <dxf>
      <font>
        <b val="0"/>
        <i val="0"/>
        <strike val="0"/>
        <condense val="0"/>
        <extend val="0"/>
        <outline val="0"/>
        <shadow val="0"/>
        <u val="none"/>
        <vertAlign val="baseline"/>
        <sz val="11"/>
        <color rgb="FF000000"/>
        <name val="Arial"/>
        <family val="2"/>
        <scheme val="none"/>
      </font>
      <numFmt numFmtId="30" formatCode="@"/>
      <alignment horizontal="general" vertical="center" textRotation="0" wrapText="1" indent="0" justifyLastLine="0" shrinkToFit="0" readingOrder="0"/>
      <protection locked="1" hidden="0"/>
    </dxf>
    <dxf>
      <font>
        <strike val="0"/>
        <outline val="0"/>
        <shadow val="0"/>
        <u val="none"/>
        <vertAlign val="baseline"/>
        <sz val="11"/>
        <color rgb="FF000000"/>
        <name val="Arial"/>
        <family val="2"/>
        <scheme val="none"/>
      </font>
      <numFmt numFmtId="30" formatCode="@"/>
      <fill>
        <patternFill patternType="none">
          <fgColor rgb="FF000000"/>
          <bgColor auto="1"/>
        </patternFill>
      </fill>
      <alignment horizontal="general" vertical="center" textRotation="0" wrapText="1" indent="0" justifyLastLine="0" shrinkToFit="0" readingOrder="0"/>
      <protection locked="1" hidden="0"/>
    </dxf>
    <dxf>
      <font>
        <strike val="0"/>
        <outline val="0"/>
        <shadow val="0"/>
        <u val="none"/>
        <vertAlign val="baseline"/>
        <sz val="11"/>
        <color auto="1"/>
        <name val="Arial"/>
        <family val="2"/>
        <scheme val="none"/>
      </font>
      <fill>
        <patternFill patternType="none">
          <fgColor rgb="FF000000"/>
          <bgColor auto="1"/>
        </patternFill>
      </fill>
      <alignment horizontal="right" vertical="center" textRotation="0" wrapText="0" indent="0" justifyLastLine="0" shrinkToFit="0" readingOrder="0"/>
      <protection locked="1" hidden="0"/>
    </dxf>
    <dxf>
      <font>
        <b/>
        <i val="0"/>
        <strike val="0"/>
        <condense val="0"/>
        <extend val="0"/>
        <outline val="0"/>
        <shadow val="0"/>
        <u val="none"/>
        <vertAlign val="baseline"/>
        <sz val="14"/>
        <color theme="4"/>
        <name val="Arial"/>
        <family val="2"/>
        <scheme val="none"/>
      </font>
      <fill>
        <patternFill patternType="none">
          <fgColor indexed="64"/>
          <bgColor auto="1"/>
        </patternFill>
      </fill>
      <alignment vertical="top" textRotation="0" wrapText="1" indent="0" justifyLastLine="0" readingOrder="0"/>
      <protection locked="0" hidden="0"/>
    </dxf>
    <dxf>
      <fill>
        <patternFill patternType="solid">
          <fgColor theme="0" tint="-0.14999847407452621"/>
          <bgColor theme="0" tint="-0.14999847407452621"/>
        </patternFill>
      </fill>
    </dxf>
    <dxf>
      <fill>
        <patternFill patternType="solid">
          <fgColor theme="0" tint="-0.14996795556505021"/>
          <bgColor theme="0" tint="-4.9989318521683403E-2"/>
        </patternFill>
      </fill>
    </dxf>
    <dxf>
      <font>
        <b/>
        <color theme="1"/>
      </font>
    </dxf>
    <dxf>
      <font>
        <b/>
        <color theme="1"/>
      </font>
    </dxf>
    <dxf>
      <font>
        <b/>
        <color theme="1"/>
      </font>
      <border>
        <top style="thin">
          <color theme="1"/>
        </top>
      </border>
    </dxf>
    <dxf>
      <font>
        <b/>
        <color theme="1"/>
      </font>
      <border>
        <bottom style="thin">
          <color theme="1"/>
        </bottom>
      </border>
    </dxf>
    <dxf>
      <font>
        <color theme="1"/>
      </font>
      <border>
        <top style="thin">
          <color theme="1"/>
        </top>
        <bottom style="thin">
          <color theme="1"/>
        </bottom>
      </border>
    </dxf>
    <dxf>
      <font>
        <b/>
        <i val="0"/>
        <sz val="14"/>
        <color theme="4"/>
        <name val="Arial"/>
        <family val="2"/>
        <scheme val="none"/>
      </font>
      <border>
        <bottom style="thin">
          <color theme="6"/>
        </bottom>
        <vertical/>
        <horizontal/>
      </border>
    </dxf>
    <dxf>
      <font>
        <color theme="1"/>
      </font>
      <border>
        <left style="thin">
          <color theme="6"/>
        </left>
        <right style="thin">
          <color theme="6"/>
        </right>
        <top style="thin">
          <color theme="6"/>
        </top>
        <bottom style="thin">
          <color theme="6"/>
        </bottom>
        <vertical/>
        <horizontal/>
      </border>
    </dxf>
    <dxf>
      <font>
        <b/>
        <i val="0"/>
        <sz val="14"/>
        <color theme="4"/>
        <name val="Arial"/>
        <family val="2"/>
        <scheme val="none"/>
      </font>
      <border>
        <bottom style="thin">
          <color theme="6"/>
        </bottom>
        <vertical/>
        <horizontal/>
      </border>
    </dxf>
    <dxf>
      <font>
        <color theme="1"/>
      </font>
      <border>
        <left/>
        <right/>
        <top style="thin">
          <color theme="0" tint="-0.34998626667073579"/>
        </top>
        <bottom style="thin">
          <color theme="0" tint="-0.34998626667073579"/>
        </bottom>
        <vertical/>
        <horizontal/>
      </border>
    </dxf>
  </dxfs>
  <tableStyles count="3" defaultTableStyle="TableStyleMedium2" defaultPivotStyle="PivotStyleLight16">
    <tableStyle name="SlicerStyleLight3 2" pivot="0" table="0" count="10" xr9:uid="{CF0D9F51-1B5E-449C-8434-822CC2E8004B}">
      <tableStyleElement type="wholeTable" dxfId="39"/>
      <tableStyleElement type="headerRow" dxfId="38"/>
    </tableStyle>
    <tableStyle name="SlicerStyleLight3 2 2" pivot="0" table="0" count="10" xr9:uid="{08F0D05B-B215-4900-8E9A-258703D9EC90}">
      <tableStyleElement type="wholeTable" dxfId="37"/>
      <tableStyleElement type="headerRow" dxfId="36"/>
    </tableStyle>
    <tableStyle name="TableStyleLight1 2" pivot="0" count="7" xr9:uid="{86C7BADD-E3FA-4576-86F7-4C4CDDDD5BC5}">
      <tableStyleElement type="wholeTable" dxfId="35"/>
      <tableStyleElement type="headerRow" dxfId="34"/>
      <tableStyleElement type="totalRow" dxfId="33"/>
      <tableStyleElement type="firstColumn" dxfId="32"/>
      <tableStyleElement type="lastColumn" dxfId="31"/>
      <tableStyleElement type="firstRowStripe" dxfId="30"/>
      <tableStyleElement type="firstColumnStripe" dxfId="29"/>
    </tableStyle>
  </tableStyles>
  <colors>
    <mruColors>
      <color rgb="FFF2F2F2"/>
      <color rgb="FFCDFFFD"/>
      <color rgb="FF000000"/>
      <color rgb="FF00B2A8"/>
      <color rgb="FF5B9BD5"/>
    </mruColors>
  </colors>
  <extLst>
    <ext xmlns:x14="http://schemas.microsoft.com/office/spreadsheetml/2009/9/main" uri="{46F421CA-312F-682f-3DD2-61675219B42D}">
      <x14:dxfs count="16">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6" tint="0.79998168889431442"/>
              <bgColor theme="6"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6" tint="0.59999389629810485"/>
              <bgColor theme="6"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theme="0" tint="-4.9989318521683403E-2"/>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theme="0" tint="-4.9989318521683403E-2"/>
            </patternFill>
          </fill>
          <border>
            <left style="thin">
              <color rgb="FFCCCCCC"/>
            </left>
            <right style="thin">
              <color rgb="FFCCCCCC"/>
            </right>
            <top style="thin">
              <color rgb="FFCCCCCC"/>
            </top>
            <bottom style="thin">
              <color rgb="FFCCCCCC"/>
            </bottom>
            <vertical/>
            <horizontal/>
          </border>
        </dxf>
        <dxf>
          <font>
            <color rgb="FF000000"/>
          </font>
          <fill>
            <gradientFill degree="270">
              <stop position="0">
                <color rgb="FF00B2A8"/>
              </stop>
              <stop position="1">
                <color theme="0" tint="-5.0965910824915313E-2"/>
              </stop>
            </gradientFill>
          </fill>
          <border>
            <left style="thin">
              <color rgb="FF999999"/>
            </left>
            <right style="thin">
              <color rgb="FF999999"/>
            </right>
            <top style="thin">
              <color rgb="FF999999"/>
            </top>
            <bottom style="thin">
              <color rgb="FF999999"/>
            </bottom>
            <vertical/>
            <horizontal/>
          </border>
        </dxf>
        <dxf>
          <font>
            <color rgb="FF000000"/>
          </font>
          <fill>
            <gradientFill degree="270">
              <stop position="0">
                <color rgb="FF00B2A8"/>
              </stop>
              <stop position="1">
                <color theme="0" tint="-5.0965910824915313E-2"/>
              </stop>
            </gradientFill>
          </fill>
          <border>
            <left style="thin">
              <color rgb="FF999999"/>
            </left>
            <right style="thin">
              <color rgb="FF999999"/>
            </right>
            <top style="thin">
              <color rgb="FF999999"/>
            </top>
            <bottom style="thin">
              <color rgb="FF999999"/>
            </bottom>
            <vertical/>
            <horizontal/>
          </border>
        </dxf>
        <dxf>
          <font>
            <color rgb="FF000000"/>
          </font>
          <fill>
            <gradientFill degree="270">
              <stop position="0">
                <color rgb="FF00B2A8"/>
              </stop>
              <stop position="1">
                <color rgb="FFF2F2F2"/>
              </stop>
            </gradientFill>
          </fill>
          <border>
            <left style="thin">
              <color rgb="FF999999"/>
            </left>
            <right style="thin">
              <color rgb="FF999999"/>
            </right>
            <top style="thin">
              <color rgb="FF999999"/>
            </top>
            <bottom style="thin">
              <color rgb="FF999999"/>
            </bottom>
            <vertical/>
            <horizontal/>
          </border>
        </dxf>
        <dxf>
          <font>
            <color rgb="FF000000"/>
          </font>
          <fill>
            <gradientFill degree="270">
              <stop position="0">
                <color rgb="FF00B2A8"/>
              </stop>
              <stop position="1">
                <color theme="0" tint="-5.0965910824915313E-2"/>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6" tint="0.79995117038483843"/>
              <bgColor theme="0" tint="-4.9989318521683403E-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6" tint="0.59999389629810485"/>
              <bgColor theme="0" tint="-4.9989318521683403E-2"/>
            </patternFill>
          </fill>
          <border>
            <left style="thin">
              <color rgb="FF999999"/>
            </left>
            <right style="thin">
              <color rgb="FF999999"/>
            </right>
            <top style="thin">
              <color rgb="FF999999"/>
            </top>
            <bottom style="thin">
              <color rgb="FF999999"/>
            </bottom>
            <vertical/>
            <horizontal/>
          </border>
        </dxf>
        <dxf>
          <font>
            <color rgb="FF828282"/>
          </font>
          <fill>
            <patternFill patternType="none">
              <fgColor indexed="64"/>
              <bgColor auto="1"/>
            </patternFill>
          </fill>
          <border>
            <left style="thin">
              <color rgb="FFE0E0E0"/>
            </left>
            <right style="thin">
              <color rgb="FFE0E0E0"/>
            </right>
            <top style="thin">
              <color rgb="FFE0E0E0"/>
            </top>
            <bottom style="thin">
              <color rgb="FFE0E0E0"/>
            </bottom>
            <vertical/>
            <horizontal/>
          </border>
        </dxf>
        <dxf>
          <font>
            <color rgb="FF000000"/>
          </font>
          <fill>
            <patternFill patternType="none">
              <fgColor indexed="64"/>
              <bgColor auto="1"/>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3 2">
        <x14:slicerStyle name="SlicerStyleLight3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3 2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hyperlink" Target="#README!D7:D9"/></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xdr:col>
      <xdr:colOff>585107</xdr:colOff>
      <xdr:row>3</xdr:row>
      <xdr:rowOff>6047</xdr:rowOff>
    </xdr:from>
    <xdr:to>
      <xdr:col>4</xdr:col>
      <xdr:colOff>3024</xdr:colOff>
      <xdr:row>19</xdr:row>
      <xdr:rowOff>38100</xdr:rowOff>
    </xdr:to>
    <xdr:sp macro="" textlink="">
      <xdr:nvSpPr>
        <xdr:cNvPr id="2" name="Rectangle: Rounded Corners 5">
          <a:extLst>
            <a:ext uri="{FF2B5EF4-FFF2-40B4-BE49-F238E27FC236}">
              <a16:creationId xmlns:a16="http://schemas.microsoft.com/office/drawing/2014/main" id="{7D053FA4-B2FD-4DB1-BD4B-58F443DCFE07}"/>
            </a:ext>
          </a:extLst>
        </xdr:cNvPr>
        <xdr:cNvSpPr/>
      </xdr:nvSpPr>
      <xdr:spPr>
        <a:xfrm>
          <a:off x="1800678" y="631976"/>
          <a:ext cx="10512275" cy="12033553"/>
        </a:xfrm>
        <a:prstGeom prst="roundRect">
          <a:avLst>
            <a:gd name="adj" fmla="val 856"/>
          </a:avLst>
        </a:prstGeom>
        <a:noFill/>
        <a:ln w="76200">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noFill/>
          </a:endParaRPr>
        </a:p>
      </xdr:txBody>
    </xdr:sp>
    <xdr:clientData/>
  </xdr:twoCellAnchor>
  <xdr:twoCellAnchor>
    <xdr:from>
      <xdr:col>3</xdr:col>
      <xdr:colOff>1680669</xdr:colOff>
      <xdr:row>20</xdr:row>
      <xdr:rowOff>84363</xdr:rowOff>
    </xdr:from>
    <xdr:to>
      <xdr:col>3</xdr:col>
      <xdr:colOff>3987422</xdr:colOff>
      <xdr:row>22</xdr:row>
      <xdr:rowOff>177373</xdr:rowOff>
    </xdr:to>
    <xdr:pic>
      <xdr:nvPicPr>
        <xdr:cNvPr id="3" name="Picture 2">
          <a:extLst>
            <a:ext uri="{FF2B5EF4-FFF2-40B4-BE49-F238E27FC236}">
              <a16:creationId xmlns:a16="http://schemas.microsoft.com/office/drawing/2014/main" id="{FD54D052-9D08-4860-863D-F253E697D915}"/>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72740" t="6089" r="1537" b="299"/>
        <a:stretch/>
      </xdr:blipFill>
      <xdr:spPr>
        <a:xfrm>
          <a:off x="3504026" y="12893220"/>
          <a:ext cx="2306753" cy="455867"/>
        </a:xfrm>
        <a:prstGeom prst="rect">
          <a:avLst/>
        </a:prstGeom>
      </xdr:spPr>
    </xdr:pic>
    <xdr:clientData/>
  </xdr:twoCellAnchor>
  <xdr:twoCellAnchor>
    <xdr:from>
      <xdr:col>2</xdr:col>
      <xdr:colOff>548822</xdr:colOff>
      <xdr:row>20</xdr:row>
      <xdr:rowOff>84363</xdr:rowOff>
    </xdr:from>
    <xdr:to>
      <xdr:col>3</xdr:col>
      <xdr:colOff>1653867</xdr:colOff>
      <xdr:row>23</xdr:row>
      <xdr:rowOff>9791</xdr:rowOff>
    </xdr:to>
    <xdr:pic>
      <xdr:nvPicPr>
        <xdr:cNvPr id="4" name="Picture 3">
          <a:extLst>
            <a:ext uri="{FF2B5EF4-FFF2-40B4-BE49-F238E27FC236}">
              <a16:creationId xmlns:a16="http://schemas.microsoft.com/office/drawing/2014/main" id="{A7DB70C6-A2FB-4A7C-A603-725F75D282B7}"/>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3192" t="5293" r="77961" b="299"/>
        <a:stretch/>
      </xdr:blipFill>
      <xdr:spPr>
        <a:xfrm>
          <a:off x="1764393" y="12893220"/>
          <a:ext cx="1712831" cy="4697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xdr:rowOff>
    </xdr:from>
    <xdr:to>
      <xdr:col>1</xdr:col>
      <xdr:colOff>0</xdr:colOff>
      <xdr:row>10</xdr:row>
      <xdr:rowOff>107156</xdr:rowOff>
    </xdr:to>
    <xdr:sp macro="" textlink="">
      <xdr:nvSpPr>
        <xdr:cNvPr id="2" name="TextBox 1">
          <a:extLst>
            <a:ext uri="{FF2B5EF4-FFF2-40B4-BE49-F238E27FC236}">
              <a16:creationId xmlns:a16="http://schemas.microsoft.com/office/drawing/2014/main" id="{EF18BCA2-9C04-44EA-B04D-B1CDC7E539C8}"/>
            </a:ext>
          </a:extLst>
        </xdr:cNvPr>
        <xdr:cNvSpPr txBox="1"/>
      </xdr:nvSpPr>
      <xdr:spPr>
        <a:xfrm>
          <a:off x="0" y="976315"/>
          <a:ext cx="5905500" cy="52506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AU" sz="1400" b="1" i="0" u="none" strike="noStrike" kern="0" cap="none" spc="0" normalizeH="0" baseline="0">
              <a:ln>
                <a:noFill/>
              </a:ln>
              <a:solidFill>
                <a:srgbClr val="4472C4"/>
              </a:solidFill>
              <a:effectLst/>
              <a:uLnTx/>
              <a:uFillTx/>
              <a:latin typeface="Arial" panose="020B0604020202020204" pitchFamily="34" charset="0"/>
              <a:ea typeface="+mn-ea"/>
              <a:cs typeface="Arial" panose="020B0604020202020204" pitchFamily="34" charset="0"/>
            </a:rPr>
            <a:t>Use slicers for easy filtering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200" b="0" i="0" u="none" strike="noStrike" kern="0" cap="none" spc="0" normalizeH="0" baseline="0">
            <a:ln>
              <a:noFill/>
            </a:ln>
            <a:solidFill>
              <a:srgbClr val="4472C4"/>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200" b="0" i="0" u="none" strike="noStrike" kern="0" cap="none" spc="0" normalizeH="0" baseline="0">
              <a:ln>
                <a:noFill/>
              </a:ln>
              <a:solidFill>
                <a:srgbClr val="4472C4"/>
              </a:solidFill>
              <a:effectLst/>
              <a:uLnTx/>
              <a:uFillTx/>
              <a:latin typeface="Arial" panose="020B0604020202020204" pitchFamily="34" charset="0"/>
              <a:ea typeface="+mn-ea"/>
              <a:cs typeface="Arial" panose="020B0604020202020204" pitchFamily="34" charset="0"/>
            </a:rPr>
            <a:t>1. Locate the slicers: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AU"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The slicers are the boxes with lists and buttons located below this guide.</a:t>
          </a:r>
        </a:p>
        <a:p>
          <a:endParaRPr lang="en-AU" sz="11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200" b="0" i="0" u="none" strike="noStrike" kern="0" cap="none" spc="0" normalizeH="0" baseline="0">
              <a:ln>
                <a:noFill/>
              </a:ln>
              <a:solidFill>
                <a:srgbClr val="4472C4"/>
              </a:solidFill>
              <a:effectLst/>
              <a:uLnTx/>
              <a:uFillTx/>
              <a:latin typeface="Arial" panose="020B0604020202020204" pitchFamily="34" charset="0"/>
              <a:ea typeface="+mn-ea"/>
              <a:cs typeface="Arial" panose="020B0604020202020204" pitchFamily="34" charset="0"/>
            </a:rPr>
            <a:t>2. Filtering:</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AU"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To filter the data based on a specific category, click on one of the options in the slicer. For example, if you want to see only the "VCE VET Program," simply click on that option in the slicer labeled "Do you know which category you are looking for?"</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AU"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After clicking, check if top rows have shifted and scroll up if needed.</a:t>
          </a:r>
        </a:p>
        <a:p>
          <a:endParaRPr lang="en-AU" sz="11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200" b="0" i="0" u="none" strike="noStrike" kern="0" cap="none" spc="0" normalizeH="0" baseline="0">
              <a:ln>
                <a:noFill/>
              </a:ln>
              <a:solidFill>
                <a:srgbClr val="4472C4"/>
              </a:solidFill>
              <a:effectLst/>
              <a:uLnTx/>
              <a:uFillTx/>
              <a:latin typeface="Arial" panose="020B0604020202020204" pitchFamily="34" charset="0"/>
              <a:ea typeface="+mn-ea"/>
              <a:cs typeface="Arial" panose="020B0604020202020204" pitchFamily="34" charset="0"/>
            </a:rPr>
            <a:t>3. Select multiple filters: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AU"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 If you wish to apply multiple filters, such as selecting several categories or sectors, click on the first one, then hold down the 'Ctrl' key on your keyboard and click on additional options.</a:t>
          </a:r>
        </a:p>
        <a:p>
          <a:endParaRPr lang="en-AU" sz="11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200" b="0" i="0" u="none" strike="noStrike" kern="0" cap="none" spc="0" normalizeH="0" baseline="0">
              <a:ln>
                <a:noFill/>
              </a:ln>
              <a:solidFill>
                <a:srgbClr val="4472C4"/>
              </a:solidFill>
              <a:effectLst/>
              <a:uLnTx/>
              <a:uFillTx/>
              <a:latin typeface="Arial" panose="020B0604020202020204" pitchFamily="34" charset="0"/>
              <a:ea typeface="+mn-ea"/>
              <a:cs typeface="Arial" panose="020B0604020202020204" pitchFamily="34" charset="0"/>
            </a:rPr>
            <a:t>4. Clear a filter:</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AU"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To clear a filter and view all data again, click on the small clear filter button at the top right corner of the slicer  (it looks like a funnel with an 'X').</a:t>
          </a:r>
        </a:p>
        <a:p>
          <a:endParaRPr lang="en-AU" sz="11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200" b="0" i="0" u="none" strike="noStrike" kern="0" cap="none" spc="0" normalizeH="0" baseline="0">
              <a:ln>
                <a:noFill/>
              </a:ln>
              <a:solidFill>
                <a:srgbClr val="4472C4"/>
              </a:solidFill>
              <a:effectLst/>
              <a:uLnTx/>
              <a:uFillTx/>
              <a:latin typeface="Arial" panose="020B0604020202020204" pitchFamily="34" charset="0"/>
              <a:ea typeface="+mn-ea"/>
              <a:cs typeface="Arial" panose="020B0604020202020204" pitchFamily="34" charset="0"/>
            </a:rPr>
            <a:t>5. Combine slicers: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AU"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You can use multiple slicers together to narrow down your search. First, select an option from one slicer, then use the other slicer to further refine the data displayed.</a:t>
          </a:r>
        </a:p>
        <a:p>
          <a:endParaRPr lang="en-AU" sz="11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200" b="0" i="0" u="none" strike="noStrike" kern="0" cap="none" spc="0" normalizeH="0" baseline="0">
              <a:ln>
                <a:noFill/>
              </a:ln>
              <a:solidFill>
                <a:srgbClr val="4472C4"/>
              </a:solidFill>
              <a:effectLst/>
              <a:uLnTx/>
              <a:uFillTx/>
              <a:latin typeface="Arial" panose="020B0604020202020204" pitchFamily="34" charset="0"/>
              <a:ea typeface="+mn-ea"/>
              <a:cs typeface="Arial" panose="020B0604020202020204" pitchFamily="34" charset="0"/>
            </a:rPr>
            <a:t>6. View current selections: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AU"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The slicers will highlight your current selections and leave out non-selected options, making it easy to see your active filters.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AU"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AU"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endParaRPr lang="en-AU" sz="1100"/>
        </a:p>
        <a:p>
          <a:endParaRPr lang="en-AU" sz="1100"/>
        </a:p>
        <a:p>
          <a:endParaRPr lang="en-AU" sz="1100"/>
        </a:p>
      </xdr:txBody>
    </xdr:sp>
    <xdr:clientData/>
  </xdr:twoCellAnchor>
  <xdr:twoCellAnchor editAs="absolute">
    <xdr:from>
      <xdr:col>0</xdr:col>
      <xdr:colOff>0</xdr:colOff>
      <xdr:row>11</xdr:row>
      <xdr:rowOff>330960</xdr:rowOff>
    </xdr:from>
    <xdr:to>
      <xdr:col>1</xdr:col>
      <xdr:colOff>3174</xdr:colOff>
      <xdr:row>14</xdr:row>
      <xdr:rowOff>523875</xdr:rowOff>
    </xdr:to>
    <mc:AlternateContent xmlns:mc="http://schemas.openxmlformats.org/markup-compatibility/2006" xmlns:sle15="http://schemas.microsoft.com/office/drawing/2012/slicer">
      <mc:Choice Requires="sle15">
        <xdr:graphicFrame macro="">
          <xdr:nvGraphicFramePr>
            <xdr:cNvPr id="3" name="Category 13">
              <a:extLst>
                <a:ext uri="{FF2B5EF4-FFF2-40B4-BE49-F238E27FC236}">
                  <a16:creationId xmlns:a16="http://schemas.microsoft.com/office/drawing/2014/main" id="{EC637E3D-3E7B-4331-86B1-6EAAAD4C2429}"/>
                </a:ext>
              </a:extLst>
            </xdr:cNvPr>
            <xdr:cNvGraphicFramePr/>
          </xdr:nvGraphicFramePr>
          <xdr:xfrm>
            <a:off x="0" y="0"/>
            <a:ext cx="0" cy="0"/>
          </xdr:xfrm>
          <a:graphic>
            <a:graphicData uri="http://schemas.microsoft.com/office/drawing/2010/slicer">
              <sle:slicer xmlns:sle="http://schemas.microsoft.com/office/drawing/2010/slicer" name="Category 13"/>
            </a:graphicData>
          </a:graphic>
        </xdr:graphicFrame>
      </mc:Choice>
      <mc:Fallback xmlns="">
        <xdr:sp macro="" textlink="">
          <xdr:nvSpPr>
            <xdr:cNvPr id="0" name=""/>
            <xdr:cNvSpPr>
              <a:spLocks noTextEdit="1"/>
            </xdr:cNvSpPr>
          </xdr:nvSpPr>
          <xdr:spPr>
            <a:xfrm>
              <a:off x="0" y="7019098"/>
              <a:ext cx="5908674" cy="1910590"/>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editAs="absolute">
    <xdr:from>
      <xdr:col>0</xdr:col>
      <xdr:colOff>0</xdr:colOff>
      <xdr:row>14</xdr:row>
      <xdr:rowOff>483398</xdr:rowOff>
    </xdr:from>
    <xdr:to>
      <xdr:col>1</xdr:col>
      <xdr:colOff>3174</xdr:colOff>
      <xdr:row>36</xdr:row>
      <xdr:rowOff>565944</xdr:rowOff>
    </xdr:to>
    <mc:AlternateContent xmlns:mc="http://schemas.openxmlformats.org/markup-compatibility/2006" xmlns:sle15="http://schemas.microsoft.com/office/drawing/2012/slicer">
      <mc:Choice Requires="sle15">
        <xdr:graphicFrame macro="">
          <xdr:nvGraphicFramePr>
            <xdr:cNvPr id="4" name="Sector/ industry 1">
              <a:extLst>
                <a:ext uri="{FF2B5EF4-FFF2-40B4-BE49-F238E27FC236}">
                  <a16:creationId xmlns:a16="http://schemas.microsoft.com/office/drawing/2014/main" id="{27F6EF50-3DD9-42F8-873E-866A2486D1B4}"/>
                </a:ext>
              </a:extLst>
            </xdr:cNvPr>
            <xdr:cNvGraphicFramePr/>
          </xdr:nvGraphicFramePr>
          <xdr:xfrm>
            <a:off x="0" y="0"/>
            <a:ext cx="0" cy="0"/>
          </xdr:xfrm>
          <a:graphic>
            <a:graphicData uri="http://schemas.microsoft.com/office/drawing/2010/slicer">
              <sle:slicer xmlns:sle="http://schemas.microsoft.com/office/drawing/2010/slicer" name="Sector/ industry 1"/>
            </a:graphicData>
          </a:graphic>
        </xdr:graphicFrame>
      </mc:Choice>
      <mc:Fallback xmlns="">
        <xdr:sp macro="" textlink="">
          <xdr:nvSpPr>
            <xdr:cNvPr id="0" name=""/>
            <xdr:cNvSpPr>
              <a:spLocks noTextEdit="1"/>
            </xdr:cNvSpPr>
          </xdr:nvSpPr>
          <xdr:spPr>
            <a:xfrm>
              <a:off x="0" y="8886036"/>
              <a:ext cx="5908674" cy="12652371"/>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xdr:from>
      <xdr:col>0</xdr:col>
      <xdr:colOff>0</xdr:colOff>
      <xdr:row>0</xdr:row>
      <xdr:rowOff>13606</xdr:rowOff>
    </xdr:from>
    <xdr:to>
      <xdr:col>1</xdr:col>
      <xdr:colOff>0</xdr:colOff>
      <xdr:row>1</xdr:row>
      <xdr:rowOff>13607</xdr:rowOff>
    </xdr:to>
    <xdr:sp macro="" textlink="">
      <xdr:nvSpPr>
        <xdr:cNvPr id="5" name="TextBox 4">
          <a:extLst>
            <a:ext uri="{FF2B5EF4-FFF2-40B4-BE49-F238E27FC236}">
              <a16:creationId xmlns:a16="http://schemas.microsoft.com/office/drawing/2014/main" id="{36B80A82-2D93-4E9E-98C1-B7696A655086}"/>
            </a:ext>
          </a:extLst>
        </xdr:cNvPr>
        <xdr:cNvSpPr txBox="1"/>
      </xdr:nvSpPr>
      <xdr:spPr>
        <a:xfrm>
          <a:off x="0" y="13606"/>
          <a:ext cx="6186714" cy="9797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AU" sz="1400" b="1" i="0" u="none" strike="noStrike" kern="0" cap="none" spc="0" normalizeH="0" baseline="0">
              <a:ln>
                <a:noFill/>
              </a:ln>
              <a:solidFill>
                <a:srgbClr val="4472C4"/>
              </a:solidFill>
              <a:effectLst/>
              <a:uLnTx/>
              <a:uFillTx/>
              <a:latin typeface="Arial" panose="020B0604020202020204" pitchFamily="34" charset="0"/>
              <a:ea typeface="+mn-ea"/>
              <a:cs typeface="Arial" panose="020B0604020202020204" pitchFamily="34" charset="0"/>
            </a:rPr>
            <a:t>Headers: meanings and viewing</a:t>
          </a:r>
        </a:p>
        <a:p>
          <a:endParaRPr lang="en-AU" sz="1100" baseline="0"/>
        </a:p>
        <a:p>
          <a:pPr marL="171450" indent="-171450">
            <a:buFont typeface="Arial" panose="020B0604020202020204" pitchFamily="34" charset="0"/>
            <a:buChar char="•"/>
          </a:pPr>
          <a:r>
            <a:rPr kumimoji="0" lang="en-AU"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Click on a header to see its defintion.</a:t>
          </a:r>
        </a:p>
        <a:p>
          <a:pPr marL="171450" indent="-171450">
            <a:buFont typeface="Arial" panose="020B0604020202020204" pitchFamily="34" charset="0"/>
            <a:buChar char="•"/>
          </a:pPr>
          <a:r>
            <a:rPr kumimoji="0" lang="en-AU" sz="12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Scroll across to see all headers at once.</a:t>
          </a:r>
        </a:p>
      </xdr:txBody>
    </xdr:sp>
    <xdr:clientData/>
  </xdr:twoCellAnchor>
  <xdr:twoCellAnchor>
    <xdr:from>
      <xdr:col>0</xdr:col>
      <xdr:colOff>0</xdr:colOff>
      <xdr:row>10</xdr:row>
      <xdr:rowOff>89693</xdr:rowOff>
    </xdr:from>
    <xdr:to>
      <xdr:col>1</xdr:col>
      <xdr:colOff>21165</xdr:colOff>
      <xdr:row>11</xdr:row>
      <xdr:rowOff>310193</xdr:rowOff>
    </xdr:to>
    <xdr:sp macro="" textlink="">
      <xdr:nvSpPr>
        <xdr:cNvPr id="7" name="TextBox 6">
          <a:hlinkClick xmlns:r="http://schemas.openxmlformats.org/officeDocument/2006/relationships" r:id="rId1"/>
          <a:extLst>
            <a:ext uri="{FF2B5EF4-FFF2-40B4-BE49-F238E27FC236}">
              <a16:creationId xmlns:a16="http://schemas.microsoft.com/office/drawing/2014/main" id="{CC6F06C9-9CBA-8C72-E7C7-56013D5D3E7B}"/>
            </a:ext>
          </a:extLst>
        </xdr:cNvPr>
        <xdr:cNvSpPr txBox="1"/>
      </xdr:nvSpPr>
      <xdr:spPr>
        <a:xfrm>
          <a:off x="0" y="6209506"/>
          <a:ext cx="5926665" cy="79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AU" sz="1200" b="0" i="0" u="none" strike="noStrike" kern="0" cap="none" spc="0" normalizeH="0" baseline="0">
              <a:ln>
                <a:noFill/>
              </a:ln>
              <a:solidFill>
                <a:srgbClr val="4472C4"/>
              </a:solidFill>
              <a:effectLst/>
              <a:uLnTx/>
              <a:uFillTx/>
              <a:latin typeface="Arial" panose="020B0604020202020204" pitchFamily="34" charset="0"/>
              <a:ea typeface="+mn-ea"/>
              <a:cs typeface="Arial" panose="020B0604020202020204" pitchFamily="34" charset="0"/>
            </a:rPr>
            <a:t>7. Still can't find what you are looking for?</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AU" sz="12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Try broader or related search terms if a specific course eludes you. For more tips, see the </a:t>
          </a:r>
          <a:r>
            <a:rPr kumimoji="0" lang="en-AU" sz="1200" b="0" i="0" u="sng" strike="noStrike" kern="0" cap="none" spc="0" normalizeH="0" baseline="0">
              <a:ln>
                <a:noFill/>
              </a:ln>
              <a:solidFill>
                <a:schemeClr val="accent1"/>
              </a:solidFill>
              <a:effectLst/>
              <a:uLnTx/>
              <a:uFillTx/>
              <a:latin typeface="Arial" panose="020B0604020202020204" pitchFamily="34" charset="0"/>
              <a:ea typeface="+mn-ea"/>
              <a:cs typeface="Arial" panose="020B0604020202020204" pitchFamily="34" charset="0"/>
            </a:rPr>
            <a:t>guide in the README worksheet</a:t>
          </a:r>
          <a:r>
            <a:rPr kumimoji="0" lang="en-AU" sz="12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571500</xdr:colOff>
      <xdr:row>4</xdr:row>
      <xdr:rowOff>108858</xdr:rowOff>
    </xdr:from>
    <xdr:to>
      <xdr:col>9</xdr:col>
      <xdr:colOff>117929</xdr:colOff>
      <xdr:row>20</xdr:row>
      <xdr:rowOff>74084</xdr:rowOff>
    </xdr:to>
    <xdr:sp macro="" textlink="">
      <xdr:nvSpPr>
        <xdr:cNvPr id="2" name="Rectangle: Rounded Corners 1">
          <a:extLst>
            <a:ext uri="{FF2B5EF4-FFF2-40B4-BE49-F238E27FC236}">
              <a16:creationId xmlns:a16="http://schemas.microsoft.com/office/drawing/2014/main" id="{FBD24726-A59B-42E0-B3FE-1A94E61CE0C6}"/>
            </a:ext>
          </a:extLst>
        </xdr:cNvPr>
        <xdr:cNvSpPr/>
      </xdr:nvSpPr>
      <xdr:spPr>
        <a:xfrm>
          <a:off x="1847850" y="829583"/>
          <a:ext cx="20190279" cy="5569101"/>
        </a:xfrm>
        <a:prstGeom prst="roundRect">
          <a:avLst>
            <a:gd name="adj" fmla="val 2914"/>
          </a:avLst>
        </a:prstGeom>
        <a:noFill/>
        <a:ln w="241300">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noFill/>
            <a:latin typeface="+mn-lt"/>
            <a:ea typeface="+mn-ea"/>
            <a:cs typeface="+mn-cs"/>
          </a:endParaRPr>
        </a:p>
      </xdr:txBody>
    </xdr:sp>
    <xdr:clientData/>
  </xdr:twoCellAnchor>
  <xdr:twoCellAnchor>
    <xdr:from>
      <xdr:col>3</xdr:col>
      <xdr:colOff>6799</xdr:colOff>
      <xdr:row>6</xdr:row>
      <xdr:rowOff>199683</xdr:rowOff>
    </xdr:from>
    <xdr:to>
      <xdr:col>4</xdr:col>
      <xdr:colOff>914400</xdr:colOff>
      <xdr:row>19</xdr:row>
      <xdr:rowOff>0</xdr:rowOff>
    </xdr:to>
    <xdr:sp macro="" textlink="">
      <xdr:nvSpPr>
        <xdr:cNvPr id="3" name="TextBox 2">
          <a:extLst>
            <a:ext uri="{FF2B5EF4-FFF2-40B4-BE49-F238E27FC236}">
              <a16:creationId xmlns:a16="http://schemas.microsoft.com/office/drawing/2014/main" id="{BD1B3177-39B6-4A85-8AE0-E365446F36F7}"/>
            </a:ext>
          </a:extLst>
        </xdr:cNvPr>
        <xdr:cNvSpPr txBox="1"/>
      </xdr:nvSpPr>
      <xdr:spPr>
        <a:xfrm>
          <a:off x="1924499" y="1288708"/>
          <a:ext cx="8229151" cy="50358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solidFill>
                <a:schemeClr val="accent1"/>
              </a:solidFill>
              <a:latin typeface="Arial" panose="020B0604020202020204" pitchFamily="34" charset="0"/>
              <a:cs typeface="Arial" panose="020B0604020202020204" pitchFamily="34" charset="0"/>
            </a:rPr>
            <a:t>How to use calculator</a:t>
          </a:r>
        </a:p>
        <a:p>
          <a:endParaRPr lang="en-AU" sz="1400" b="0">
            <a:solidFill>
              <a:schemeClr val="accent1"/>
            </a:solidFill>
            <a:latin typeface="Arial" panose="020B0604020202020204" pitchFamily="34" charset="0"/>
            <a:cs typeface="Arial" panose="020B0604020202020204" pitchFamily="34" charset="0"/>
          </a:endParaRPr>
        </a:p>
        <a:p>
          <a:r>
            <a:rPr lang="en-AU" sz="1400" b="0">
              <a:solidFill>
                <a:srgbClr val="00B2A8"/>
              </a:solidFill>
              <a:latin typeface="Arial" panose="020B0604020202020204" pitchFamily="34" charset="0"/>
              <a:cs typeface="Arial" panose="020B0604020202020204" pitchFamily="34" charset="0"/>
            </a:rPr>
            <a:t>1. Select</a:t>
          </a:r>
          <a:r>
            <a:rPr lang="en-AU" sz="1400" b="0" baseline="0">
              <a:solidFill>
                <a:srgbClr val="00B2A8"/>
              </a:solidFill>
              <a:latin typeface="Arial" panose="020B0604020202020204" pitchFamily="34" charset="0"/>
              <a:cs typeface="Arial" panose="020B0604020202020204" pitchFamily="34" charset="0"/>
            </a:rPr>
            <a:t> </a:t>
          </a:r>
          <a:r>
            <a:rPr lang="en-AU" sz="1400" b="0">
              <a:solidFill>
                <a:srgbClr val="00B2A8"/>
              </a:solidFill>
              <a:latin typeface="Arial" panose="020B0604020202020204" pitchFamily="34" charset="0"/>
              <a:cs typeface="Arial" panose="020B0604020202020204" pitchFamily="34" charset="0"/>
            </a:rPr>
            <a:t>your course and school</a:t>
          </a:r>
        </a:p>
        <a:p>
          <a:pPr marL="171450" indent="-171450">
            <a:buFont typeface="Arial" panose="020B0604020202020204" pitchFamily="34" charset="0"/>
            <a:buChar char="•"/>
          </a:pPr>
          <a:r>
            <a:rPr lang="en-AU" sz="1200">
              <a:solidFill>
                <a:schemeClr val="dk1"/>
              </a:solidFill>
              <a:latin typeface="Arial" panose="020B0604020202020204" pitchFamily="34" charset="0"/>
              <a:ea typeface="+mn-ea"/>
              <a:cs typeface="Arial" panose="020B0604020202020204" pitchFamily="34" charset="0"/>
            </a:rPr>
            <a:t>Click "Select a course..." on the left and choose a course from the dropdown list, then click "Select a school..." on the right to pick the school type from the dropdown.</a:t>
          </a:r>
        </a:p>
        <a:p>
          <a:endParaRPr lang="en-AU" sz="1200">
            <a:latin typeface="Arial" panose="020B0604020202020204" pitchFamily="34" charset="0"/>
            <a:cs typeface="Arial" panose="020B0604020202020204" pitchFamily="34" charset="0"/>
          </a:endParaRPr>
        </a:p>
        <a:p>
          <a:r>
            <a:rPr lang="en-AU" sz="1400" b="0">
              <a:solidFill>
                <a:srgbClr val="00B2A8"/>
              </a:solidFill>
              <a:latin typeface="Arial" panose="020B0604020202020204" pitchFamily="34" charset="0"/>
              <a:cs typeface="Arial" panose="020B0604020202020204" pitchFamily="34" charset="0"/>
            </a:rPr>
            <a:t>2. Enter nominal hours and enrolments</a:t>
          </a:r>
        </a:p>
        <a:p>
          <a:pPr marL="171450" indent="-171450">
            <a:buFont typeface="Arial" panose="020B0604020202020204" pitchFamily="34" charset="0"/>
            <a:buChar char="•"/>
          </a:pPr>
          <a:r>
            <a:rPr lang="en-AU" sz="1200">
              <a:solidFill>
                <a:schemeClr val="dk1"/>
              </a:solidFill>
              <a:latin typeface="Arial" panose="020B0604020202020204" pitchFamily="34" charset="0"/>
              <a:ea typeface="+mn-ea"/>
              <a:cs typeface="Arial" panose="020B0604020202020204" pitchFamily="34" charset="0"/>
            </a:rPr>
            <a:t>On the left, enter this year's VASS nominal hours per enrolment, up to 2500 hours, in the 'Enter nominal hours...' box. A blue bar indicates progress towards the limit.</a:t>
          </a:r>
        </a:p>
        <a:p>
          <a:pPr marL="171450" indent="-171450">
            <a:buFont typeface="Arial" panose="020B0604020202020204" pitchFamily="34" charset="0"/>
            <a:buChar char="•"/>
          </a:pPr>
          <a:r>
            <a:rPr lang="en-AU" sz="1200">
              <a:solidFill>
                <a:schemeClr val="dk1"/>
              </a:solidFill>
              <a:latin typeface="Arial" panose="020B0604020202020204" pitchFamily="34" charset="0"/>
              <a:ea typeface="+mn-ea"/>
              <a:cs typeface="Arial" panose="020B0604020202020204" pitchFamily="34" charset="0"/>
            </a:rPr>
            <a:t>On the right side, enter the total number of enrolments enrolled in each course where it says "Enter total enrolments..."</a:t>
          </a:r>
        </a:p>
        <a:p>
          <a:pPr marL="171450" indent="-171450">
            <a:buFont typeface="Arial" panose="020B0604020202020204" pitchFamily="34" charset="0"/>
            <a:buChar char="•"/>
          </a:pPr>
          <a:r>
            <a:rPr lang="en-AU" sz="1200">
              <a:solidFill>
                <a:schemeClr val="dk1"/>
              </a:solidFill>
              <a:latin typeface="Arial" panose="020B0604020202020204" pitchFamily="34" charset="0"/>
              <a:ea typeface="+mn-ea"/>
              <a:cs typeface="Arial" panose="020B0604020202020204" pitchFamily="34" charset="0"/>
            </a:rPr>
            <a:t>For certificates with varying nominal hours, restart the entry process for each variation.</a:t>
          </a:r>
        </a:p>
        <a:p>
          <a:pPr marL="171450" indent="-171450">
            <a:buFont typeface="Arial" panose="020B0604020202020204" pitchFamily="34" charset="0"/>
            <a:buChar char="•"/>
          </a:pPr>
          <a:endParaRPr lang="en-AU" sz="1200">
            <a:solidFill>
              <a:schemeClr val="dk1"/>
            </a:solidFill>
            <a:latin typeface="Arial" panose="020B0604020202020204" pitchFamily="34" charset="0"/>
            <a:ea typeface="+mn-ea"/>
            <a:cs typeface="Arial" panose="020B0604020202020204" pitchFamily="34" charset="0"/>
          </a:endParaRPr>
        </a:p>
        <a:p>
          <a:r>
            <a:rPr lang="en-AU" sz="1400" b="0">
              <a:solidFill>
                <a:srgbClr val="00B2A8"/>
              </a:solidFill>
              <a:latin typeface="Arial" panose="020B0604020202020204" pitchFamily="34" charset="0"/>
              <a:cs typeface="Arial" panose="020B0604020202020204" pitchFamily="34" charset="0"/>
            </a:rPr>
            <a:t>3.</a:t>
          </a:r>
          <a:r>
            <a:rPr lang="en-AU" sz="1400" b="0" baseline="0">
              <a:solidFill>
                <a:srgbClr val="00B2A8"/>
              </a:solidFill>
              <a:latin typeface="Arial" panose="020B0604020202020204" pitchFamily="34" charset="0"/>
              <a:cs typeface="Arial" panose="020B0604020202020204" pitchFamily="34" charset="0"/>
            </a:rPr>
            <a:t> </a:t>
          </a:r>
          <a:r>
            <a:rPr lang="en-AU" sz="1400" b="0">
              <a:solidFill>
                <a:srgbClr val="00B2A8"/>
              </a:solidFill>
              <a:latin typeface="Arial" panose="020B0604020202020204" pitchFamily="34" charset="0"/>
              <a:cs typeface="Arial" panose="020B0604020202020204" pitchFamily="34" charset="0"/>
            </a:rPr>
            <a:t>Check your funding for individual</a:t>
          </a:r>
          <a:r>
            <a:rPr lang="en-AU" sz="1400" b="0" baseline="0">
              <a:solidFill>
                <a:srgbClr val="00B2A8"/>
              </a:solidFill>
              <a:latin typeface="Arial" panose="020B0604020202020204" pitchFamily="34" charset="0"/>
              <a:cs typeface="Arial" panose="020B0604020202020204" pitchFamily="34" charset="0"/>
            </a:rPr>
            <a:t> enrolments</a:t>
          </a:r>
          <a:endParaRPr lang="en-AU" sz="1400" b="0">
            <a:solidFill>
              <a:srgbClr val="00B2A8"/>
            </a:solidFill>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AU" sz="1200">
              <a:solidFill>
                <a:schemeClr val="dk1"/>
              </a:solidFill>
              <a:latin typeface="Arial" panose="020B0604020202020204" pitchFamily="34" charset="0"/>
              <a:ea typeface="+mn-ea"/>
              <a:cs typeface="Arial" panose="020B0604020202020204" pitchFamily="34" charset="0"/>
            </a:rPr>
            <a:t>On the bottom left, find the 'VET targeted funding' , 'SRP funding' and 'VET materials funding' for one enrolment.</a:t>
          </a:r>
        </a:p>
        <a:p>
          <a:pPr marL="171450" indent="-171450">
            <a:buFont typeface="Arial" panose="020B0604020202020204" pitchFamily="34" charset="0"/>
            <a:buChar char="•"/>
          </a:pPr>
          <a:r>
            <a:rPr lang="en-AU" sz="1200">
              <a:solidFill>
                <a:schemeClr val="dk1"/>
              </a:solidFill>
              <a:latin typeface="Arial" panose="020B0604020202020204" pitchFamily="34" charset="0"/>
              <a:ea typeface="+mn-ea"/>
              <a:cs typeface="Arial" panose="020B0604020202020204" pitchFamily="34" charset="0"/>
            </a:rPr>
            <a:t>Below, 'VDSS allocation per</a:t>
          </a:r>
          <a:r>
            <a:rPr lang="en-AU" sz="1200" baseline="0">
              <a:solidFill>
                <a:schemeClr val="dk1"/>
              </a:solidFill>
              <a:latin typeface="Arial" panose="020B0604020202020204" pitchFamily="34" charset="0"/>
              <a:ea typeface="+mn-ea"/>
              <a:cs typeface="Arial" panose="020B0604020202020204" pitchFamily="34" charset="0"/>
            </a:rPr>
            <a:t> </a:t>
          </a:r>
          <a:r>
            <a:rPr lang="en-AU" sz="1200">
              <a:solidFill>
                <a:schemeClr val="dk1"/>
              </a:solidFill>
              <a:latin typeface="Arial" panose="020B0604020202020204" pitchFamily="34" charset="0"/>
              <a:ea typeface="+mn-ea"/>
              <a:cs typeface="Arial" panose="020B0604020202020204" pitchFamily="34" charset="0"/>
            </a:rPr>
            <a:t>enrolment</a:t>
          </a:r>
          <a:r>
            <a:rPr lang="en-AU" sz="1200" baseline="0">
              <a:solidFill>
                <a:schemeClr val="dk1"/>
              </a:solidFill>
              <a:latin typeface="Arial" panose="020B0604020202020204" pitchFamily="34" charset="0"/>
              <a:ea typeface="+mn-ea"/>
              <a:cs typeface="Arial" panose="020B0604020202020204" pitchFamily="34" charset="0"/>
            </a:rPr>
            <a:t> </a:t>
          </a:r>
          <a:r>
            <a:rPr lang="en-AU" sz="1200">
              <a:solidFill>
                <a:schemeClr val="dk1"/>
              </a:solidFill>
              <a:latin typeface="Arial" panose="020B0604020202020204" pitchFamily="34" charset="0"/>
              <a:ea typeface="+mn-ea"/>
              <a:cs typeface="Arial" panose="020B0604020202020204" pitchFamily="34" charset="0"/>
            </a:rPr>
            <a:t>including VET materials funding' calculates the sum of all three types of funding for one enrolment.</a:t>
          </a:r>
        </a:p>
        <a:p>
          <a:endParaRPr lang="en-AU" sz="1100" b="0">
            <a:solidFill>
              <a:schemeClr val="dk1"/>
            </a:solidFill>
            <a:effectLst/>
            <a:latin typeface="+mn-lt"/>
            <a:ea typeface="+mn-ea"/>
            <a:cs typeface="+mn-cs"/>
          </a:endParaRPr>
        </a:p>
        <a:p>
          <a:r>
            <a:rPr lang="en-AU" sz="1400" b="0">
              <a:solidFill>
                <a:srgbClr val="00B2A8"/>
              </a:solidFill>
              <a:latin typeface="Arial" panose="020B0604020202020204" pitchFamily="34" charset="0"/>
              <a:ea typeface="+mn-ea"/>
              <a:cs typeface="Arial" panose="020B0604020202020204" pitchFamily="34" charset="0"/>
            </a:rPr>
            <a:t>4. Check your funding across all enrolments</a:t>
          </a:r>
        </a:p>
        <a:p>
          <a:pPr marL="171450" indent="-171450">
            <a:buFont typeface="Arial" panose="020B0604020202020204" pitchFamily="34" charset="0"/>
            <a:buChar char="•"/>
          </a:pPr>
          <a:r>
            <a:rPr lang="en-AU" sz="1200">
              <a:solidFill>
                <a:schemeClr val="dk1"/>
              </a:solidFill>
              <a:latin typeface="Arial" panose="020B0604020202020204" pitchFamily="34" charset="0"/>
              <a:ea typeface="+mn-ea"/>
              <a:cs typeface="Arial" panose="020B0604020202020204" pitchFamily="34" charset="0"/>
            </a:rPr>
            <a:t>On</a:t>
          </a:r>
          <a:r>
            <a:rPr lang="en-AU" sz="1100">
              <a:solidFill>
                <a:schemeClr val="dk1"/>
              </a:solidFill>
              <a:effectLst/>
              <a:latin typeface="+mn-lt"/>
              <a:ea typeface="+mn-ea"/>
              <a:cs typeface="+mn-cs"/>
            </a:rPr>
            <a:t> </a:t>
          </a:r>
          <a:r>
            <a:rPr lang="en-AU" sz="1200">
              <a:solidFill>
                <a:schemeClr val="dk1"/>
              </a:solidFill>
              <a:latin typeface="Arial" panose="020B0604020202020204" pitchFamily="34" charset="0"/>
              <a:ea typeface="+mn-ea"/>
              <a:cs typeface="Arial" panose="020B0604020202020204" pitchFamily="34" charset="0"/>
            </a:rPr>
            <a:t>the bottom right, find the 'VET targeted funding' , 'SRP funding'</a:t>
          </a:r>
          <a:r>
            <a:rPr lang="en-AU" sz="1200" baseline="0">
              <a:solidFill>
                <a:schemeClr val="dk1"/>
              </a:solidFill>
              <a:latin typeface="Arial" panose="020B0604020202020204" pitchFamily="34" charset="0"/>
              <a:ea typeface="+mn-ea"/>
              <a:cs typeface="Arial" panose="020B0604020202020204" pitchFamily="34" charset="0"/>
            </a:rPr>
            <a:t> and 'VET materials funding'</a:t>
          </a:r>
          <a:r>
            <a:rPr lang="en-AU" sz="1200">
              <a:solidFill>
                <a:schemeClr val="dk1"/>
              </a:solidFill>
              <a:latin typeface="Arial" panose="020B0604020202020204" pitchFamily="34" charset="0"/>
              <a:ea typeface="+mn-ea"/>
              <a:cs typeface="Arial" panose="020B0604020202020204" pitchFamily="34" charset="0"/>
            </a:rPr>
            <a:t> for all enrolments.</a:t>
          </a:r>
        </a:p>
        <a:p>
          <a:pPr marL="171450" indent="-171450">
            <a:buFont typeface="Arial" panose="020B0604020202020204" pitchFamily="34" charset="0"/>
            <a:buChar char="•"/>
          </a:pPr>
          <a:r>
            <a:rPr lang="en-AU" sz="1200">
              <a:solidFill>
                <a:schemeClr val="dk1"/>
              </a:solidFill>
              <a:latin typeface="Arial" panose="020B0604020202020204" pitchFamily="34" charset="0"/>
              <a:ea typeface="+mn-ea"/>
              <a:cs typeface="Arial" panose="020B0604020202020204" pitchFamily="34" charset="0"/>
            </a:rPr>
            <a:t>Below, 'VDSS allocation for all enrolments including VET materials funding' calculates the sum of all three types funding for all enrolments.</a:t>
          </a:r>
        </a:p>
        <a:p>
          <a:pPr marL="0" indent="0">
            <a:buFontTx/>
            <a:buNone/>
          </a:pPr>
          <a:endParaRPr lang="en-AU" sz="1400" b="0" i="0">
            <a:solidFill>
              <a:srgbClr val="00B2A8"/>
            </a:solidFill>
            <a:effectLst/>
            <a:latin typeface="Arial" panose="020B0604020202020204" pitchFamily="34" charset="0"/>
            <a:ea typeface="+mn-ea"/>
            <a:cs typeface="Arial" panose="020B0604020202020204" pitchFamily="34" charset="0"/>
          </a:endParaRPr>
        </a:p>
        <a:p>
          <a:pPr marL="0" indent="0">
            <a:buFontTx/>
            <a:buNone/>
          </a:pPr>
          <a:r>
            <a:rPr lang="en-AU" sz="1400" b="0" i="0">
              <a:solidFill>
                <a:srgbClr val="00B2A8"/>
              </a:solidFill>
              <a:effectLst/>
              <a:latin typeface="Arial" panose="020B0604020202020204" pitchFamily="34" charset="0"/>
              <a:ea typeface="+mn-ea"/>
              <a:cs typeface="Arial" panose="020B0604020202020204" pitchFamily="34" charset="0"/>
            </a:rPr>
            <a:t>5. Reset and input new entries</a:t>
          </a:r>
        </a:p>
        <a:p>
          <a:pPr marL="171450" indent="-171450">
            <a:buFont typeface="Arial" panose="020B0604020202020204" pitchFamily="34" charset="0"/>
            <a:buChar char="•"/>
          </a:pPr>
          <a:r>
            <a:rPr lang="en-AU" sz="1200">
              <a:solidFill>
                <a:schemeClr val="dk1"/>
              </a:solidFill>
              <a:latin typeface="Arial" panose="020B0604020202020204" pitchFamily="34" charset="0"/>
              <a:ea typeface="+mn-ea"/>
              <a:cs typeface="Arial" panose="020B0604020202020204" pitchFamily="34" charset="0"/>
            </a:rPr>
            <a:t>Click on an entry</a:t>
          </a:r>
          <a:r>
            <a:rPr lang="en-AU" sz="1200" baseline="0">
              <a:solidFill>
                <a:schemeClr val="dk1"/>
              </a:solidFill>
              <a:latin typeface="Arial" panose="020B0604020202020204" pitchFamily="34" charset="0"/>
              <a:ea typeface="+mn-ea"/>
              <a:cs typeface="Arial" panose="020B0604020202020204" pitchFamily="34" charset="0"/>
            </a:rPr>
            <a:t> </a:t>
          </a:r>
          <a:r>
            <a:rPr lang="en-AU" sz="1200">
              <a:solidFill>
                <a:schemeClr val="dk1"/>
              </a:solidFill>
              <a:latin typeface="Arial" panose="020B0604020202020204" pitchFamily="34" charset="0"/>
              <a:ea typeface="+mn-ea"/>
              <a:cs typeface="Arial" panose="020B0604020202020204" pitchFamily="34" charset="0"/>
            </a:rPr>
            <a:t>and press 'Delete' to clear it. The original prompt such as "Select a school..." won't reappear.</a:t>
          </a:r>
        </a:p>
        <a:p>
          <a:pPr marL="171450" indent="-171450">
            <a:buFont typeface="Arial" panose="020B0604020202020204" pitchFamily="34" charset="0"/>
            <a:buChar char="•"/>
          </a:pPr>
          <a:r>
            <a:rPr lang="en-AU" sz="1200">
              <a:solidFill>
                <a:schemeClr val="dk1"/>
              </a:solidFill>
              <a:latin typeface="Arial" panose="020B0604020202020204" pitchFamily="34" charset="0"/>
              <a:ea typeface="+mn-ea"/>
              <a:cs typeface="Arial" panose="020B0604020202020204" pitchFamily="34" charset="0"/>
            </a:rPr>
            <a:t>After clearing, you can immediately enter new data or make a new selection in the same cell.</a:t>
          </a:r>
        </a:p>
      </xdr:txBody>
    </xdr:sp>
    <xdr:clientData/>
  </xdr:twoCellAnchor>
  <xdr:twoCellAnchor>
    <xdr:from>
      <xdr:col>3</xdr:col>
      <xdr:colOff>1553597</xdr:colOff>
      <xdr:row>21</xdr:row>
      <xdr:rowOff>49451</xdr:rowOff>
    </xdr:from>
    <xdr:to>
      <xdr:col>3</xdr:col>
      <xdr:colOff>3860350</xdr:colOff>
      <xdr:row>23</xdr:row>
      <xdr:rowOff>151532</xdr:rowOff>
    </xdr:to>
    <xdr:pic>
      <xdr:nvPicPr>
        <xdr:cNvPr id="4" name="Picture 3">
          <a:extLst>
            <a:ext uri="{FF2B5EF4-FFF2-40B4-BE49-F238E27FC236}">
              <a16:creationId xmlns:a16="http://schemas.microsoft.com/office/drawing/2014/main" id="{03B8F71E-61B0-4604-A314-1F3E926B2F25}"/>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72740" t="6089" r="1537" b="299"/>
        <a:stretch/>
      </xdr:blipFill>
      <xdr:spPr>
        <a:xfrm>
          <a:off x="3464947" y="6656626"/>
          <a:ext cx="2306753" cy="467206"/>
        </a:xfrm>
        <a:prstGeom prst="rect">
          <a:avLst/>
        </a:prstGeom>
      </xdr:spPr>
    </xdr:pic>
    <xdr:clientData/>
  </xdr:twoCellAnchor>
  <xdr:twoCellAnchor>
    <xdr:from>
      <xdr:col>2</xdr:col>
      <xdr:colOff>518320</xdr:colOff>
      <xdr:row>21</xdr:row>
      <xdr:rowOff>46187</xdr:rowOff>
    </xdr:from>
    <xdr:to>
      <xdr:col>3</xdr:col>
      <xdr:colOff>1562889</xdr:colOff>
      <xdr:row>23</xdr:row>
      <xdr:rowOff>151532</xdr:rowOff>
    </xdr:to>
    <xdr:pic>
      <xdr:nvPicPr>
        <xdr:cNvPr id="5" name="Picture 4">
          <a:extLst>
            <a:ext uri="{FF2B5EF4-FFF2-40B4-BE49-F238E27FC236}">
              <a16:creationId xmlns:a16="http://schemas.microsoft.com/office/drawing/2014/main" id="{6CA99F0C-A276-420C-8BB5-EEFAE5027FFC}"/>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3192" t="5293" r="77961" b="299"/>
        <a:stretch/>
      </xdr:blipFill>
      <xdr:spPr>
        <a:xfrm>
          <a:off x="1797845" y="6659712"/>
          <a:ext cx="1679569" cy="4641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13</xdr:col>
      <xdr:colOff>122464</xdr:colOff>
      <xdr:row>30</xdr:row>
      <xdr:rowOff>57151</xdr:rowOff>
    </xdr:to>
    <xdr:sp macro="" textlink="">
      <xdr:nvSpPr>
        <xdr:cNvPr id="3" name="Rectangle: Rounded Corners 2">
          <a:extLst>
            <a:ext uri="{FF2B5EF4-FFF2-40B4-BE49-F238E27FC236}">
              <a16:creationId xmlns:a16="http://schemas.microsoft.com/office/drawing/2014/main" id="{DBCAE9BA-AAD3-49D5-B961-720547673D35}"/>
            </a:ext>
          </a:extLst>
        </xdr:cNvPr>
        <xdr:cNvSpPr/>
      </xdr:nvSpPr>
      <xdr:spPr>
        <a:xfrm>
          <a:off x="54429" y="0"/>
          <a:ext cx="19852821" cy="17773651"/>
        </a:xfrm>
        <a:prstGeom prst="roundRect">
          <a:avLst>
            <a:gd name="adj" fmla="val 0"/>
          </a:avLst>
        </a:prstGeom>
        <a:noFill/>
        <a:ln w="57150">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noFill/>
            <a:latin typeface="+mn-lt"/>
            <a:ea typeface="+mn-ea"/>
            <a:cs typeface="+mn-cs"/>
          </a:endParaRPr>
        </a:p>
      </xdr:txBody>
    </xdr:sp>
    <xdr:clientData/>
  </xdr:twoCellAnchor>
  <xdr:twoCellAnchor>
    <xdr:from>
      <xdr:col>1</xdr:col>
      <xdr:colOff>1734568</xdr:colOff>
      <xdr:row>31</xdr:row>
      <xdr:rowOff>3264</xdr:rowOff>
    </xdr:from>
    <xdr:to>
      <xdr:col>2</xdr:col>
      <xdr:colOff>1850571</xdr:colOff>
      <xdr:row>33</xdr:row>
      <xdr:rowOff>78131</xdr:rowOff>
    </xdr:to>
    <xdr:pic>
      <xdr:nvPicPr>
        <xdr:cNvPr id="4" name="Picture 3">
          <a:extLst>
            <a:ext uri="{FF2B5EF4-FFF2-40B4-BE49-F238E27FC236}">
              <a16:creationId xmlns:a16="http://schemas.microsoft.com/office/drawing/2014/main" id="{1357CC7A-07A1-45F5-A3B5-8D5BFE70C04A}"/>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72740" t="6089" r="1537" b="299"/>
        <a:stretch/>
      </xdr:blipFill>
      <xdr:spPr>
        <a:xfrm>
          <a:off x="1788997" y="17910264"/>
          <a:ext cx="2306753" cy="483081"/>
        </a:xfrm>
        <a:prstGeom prst="rect">
          <a:avLst/>
        </a:prstGeom>
      </xdr:spPr>
    </xdr:pic>
    <xdr:clientData/>
  </xdr:twoCellAnchor>
  <xdr:twoCellAnchor>
    <xdr:from>
      <xdr:col>1</xdr:col>
      <xdr:colOff>54430</xdr:colOff>
      <xdr:row>31</xdr:row>
      <xdr:rowOff>0</xdr:rowOff>
    </xdr:from>
    <xdr:to>
      <xdr:col>1</xdr:col>
      <xdr:colOff>1702249</xdr:colOff>
      <xdr:row>33</xdr:row>
      <xdr:rowOff>78131</xdr:rowOff>
    </xdr:to>
    <xdr:pic>
      <xdr:nvPicPr>
        <xdr:cNvPr id="5" name="Picture 4">
          <a:extLst>
            <a:ext uri="{FF2B5EF4-FFF2-40B4-BE49-F238E27FC236}">
              <a16:creationId xmlns:a16="http://schemas.microsoft.com/office/drawing/2014/main" id="{D3693E8A-CCC0-4BDB-81AC-CB90761FF13E}"/>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3192" t="5293" r="77961" b="299"/>
        <a:stretch/>
      </xdr:blipFill>
      <xdr:spPr>
        <a:xfrm>
          <a:off x="108859" y="17907000"/>
          <a:ext cx="1647819" cy="4863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duvic.sharepoint.com/sites/VCAASSPRShared/Shared%20Documents/General/03%20Working%20Files/v.0.12%202024-VDSS-indicative-certificates-and-bands%20July%202023%20.xlsx" TargetMode="External"/><Relationship Id="rId1" Type="http://schemas.openxmlformats.org/officeDocument/2006/relationships/externalLinkPath" Target="https://eduvic-my.sharepoint.com/sites/VCAASSPRShared/Shared%20Documents/General/03%20Working%20Files/v.0.12%202024-VDSS-indicative-certificates-and-bands%20July%20202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ME"/>
      <sheetName val="List"/>
      <sheetName val="Calculator"/>
      <sheetName val="Sheet1"/>
    </sheetNames>
    <sheetDataSet>
      <sheetData sheetId="0" refreshError="1"/>
      <sheetData sheetId="1"/>
      <sheetData sheetId="2" refreshError="1"/>
      <sheetData sheetId="3" refreshError="1"/>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111121111111" xr10:uid="{F5BC09FA-7CEB-4695-A656-172D15DFF3CC}" sourceName="Category">
  <extLst>
    <x:ext xmlns:x15="http://schemas.microsoft.com/office/spreadsheetml/2010/11/main" uri="{2F2917AC-EB37-4324-AD4E-5DD8C200BD13}">
      <x15:tableSlicerCache tableId="3" column="6"/>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ctor__industry1" xr10:uid="{F818D89B-735B-47AE-B78B-37A84C435183}" sourceName="Sector/ industry">
  <extLst>
    <x:ext xmlns:x15="http://schemas.microsoft.com/office/spreadsheetml/2010/11/main" uri="{2F2917AC-EB37-4324-AD4E-5DD8C200BD13}">
      <x15:tableSlicerCache tableId="3" column="5"/>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ategory 13" xr10:uid="{622C1E96-0FC7-45F7-968F-2B9649EAD3A8}" cache="Slicer_Category111121111111" caption="Do you know which category you are looking for?" rowHeight="241300"/>
  <slicer name="Sector/ industry 1" xr10:uid="{5E1E9649-64A1-409B-9CE8-D31A1AFBDF77}" cache="Slicer_Sector__industry1" caption="Do you know which sector/ industry you are looking for?"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8276EC9-3CC2-4F68-8BB1-54C8F745A439}" name="CourseTable" displayName="CourseTable" ref="B1:M143" totalsRowShown="0" headerRowDxfId="28" dataDxfId="27">
  <autoFilter ref="B1:M143" xr:uid="{8FDCA83C-23EB-4302-A658-0CD1997172E4}"/>
  <sortState xmlns:xlrd2="http://schemas.microsoft.com/office/spreadsheetml/2017/richdata2" ref="B2:M143">
    <sortCondition ref="B2:B143"/>
    <sortCondition ref="C2:C143"/>
  </sortState>
  <tableColumns count="12">
    <tableColumn id="1" xr3:uid="{D94DBDAB-2AEB-4824-9384-9CF4EB01BAB7}" name="Certificate" dataDxfId="26"/>
    <tableColumn id="11" xr3:uid="{CDE890DD-5FAE-458B-92E5-3D16C6FB1DCF}" name=" Code" dataDxfId="25"/>
    <tableColumn id="13" xr3:uid="{A9D3E0E5-4862-45F6-84AB-721F9DD48CD8}" name="Funding band" dataDxfId="24"/>
    <tableColumn id="5" xr3:uid="{C6B806FB-3B9F-4D62-B7DE-46020A4F9FD6}" name="Sector/ industry" dataDxfId="23"/>
    <tableColumn id="6" xr3:uid="{CA7A7D7B-D957-45D3-AFC8-B21AEC2C2B51}" name="Category" dataDxfId="22"/>
    <tableColumn id="2" xr3:uid="{12A36E15-E6A6-46C9-BED5-EC0338413C8C}" name="Core offering" dataDxfId="21"/>
    <tableColumn id="14" xr3:uid="{22B00232-F6BF-4B6E-A6D7-FDFA582AF33A}" name="VET targeted: _x000a_mainstream ($) " dataDxfId="20"/>
    <tableColumn id="15" xr3:uid="{5168BEB2-0DC6-4B8C-B7A3-FC227AF9DFD7}" name="SRP: mainstream ($)" dataDxfId="19"/>
    <tableColumn id="17" xr3:uid="{DC1FABDA-8CAC-45F1-9320-E0A18A5B48F5}" name="VET targeted: _x000a_specialist ($)" dataDxfId="18"/>
    <tableColumn id="18" xr3:uid="{E26A3188-20A9-4757-9614-82A1AD405EF1}" name="SRP: specialist ($)" dataDxfId="17"/>
    <tableColumn id="20" xr3:uid="{F9B90E93-F2DF-4564-A9D0-B8E2476A4D13}" name="VET materials _x000a_funding ($)" dataDxfId="16"/>
    <tableColumn id="4" xr3:uid="{4C816A42-B5A2-4067-9BC4-4E0F6E60B8CA}" name="VDSS funding band _x000a_allocation ($)" dataDxfId="1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6B9E0D-D3B4-49F7-8FBB-86E1D0AECA25}" name="Table1" displayName="Table1" ref="B3:M29" totalsRowShown="0" headerRowDxfId="14" dataDxfId="12" headerRowBorderDxfId="13">
  <autoFilter ref="B3:M29" xr:uid="{066B9E0D-D3B4-49F7-8FBB-86E1D0AECA25}"/>
  <tableColumns count="12">
    <tableColumn id="1" xr3:uid="{DD9C8BCB-8CDE-4B52-97A0-C3B096EA5E46}" name="Select a course from the list" dataDxfId="11"/>
    <tableColumn id="2" xr3:uid="{4DEA87BE-3D0B-4FB6-8588-4271A75D9F71}" name="Choose your school type" dataDxfId="10"/>
    <tableColumn id="3" xr3:uid="{0B69FB3D-E52C-4A97-AF4A-8B9021E7F5F7}" name="Enter nominal hours per enrolment from VASS" dataDxfId="9"/>
    <tableColumn id="4" xr3:uid="{D0287692-9C49-4F04-B075-45B11C038054}" name="Enter the total number of enrolments" dataDxfId="8"/>
    <tableColumn id="5" xr3:uid="{4D74E3CA-A2A3-40DC-A8BC-6CFE8C162250}" name="VET targeted funding per enrolment ($)" dataDxfId="7">
      <calculatedColumnFormula>IF(OR(ISBLANK(B4), ISBLANK(C4), ISBLANK(D4), NOT(ISNUMBER(D4))), "0", IFERROR(ROUND(VLOOKUP(B4, List!B:K, IF(C4="Mainstream school", 7, IF(C4="Specialist school", 9, 0)), FALSE) * (D4/180), 2), "0"))</calculatedColumnFormula>
    </tableColumn>
    <tableColumn id="6" xr3:uid="{A5C88F29-B68B-49C0-878C-D8FCF726BBAA}" name="SRP funding per enrolment ($)" dataDxfId="6">
      <calculatedColumnFormula>IF(OR(ISBLANK(B4), ISBLANK(C4), ISBLANK(D4), NOT(ISNUMBER(D4))), "0",
   IFERROR(
       ROUND(
           VLOOKUP(B4, List!B:K, IF(C4="Mainstream school", 8, IF(C4="Specialist school", 10, 0)), FALSE) * (D4/180),
           2
       ),
       "0"
   )
)</calculatedColumnFormula>
    </tableColumn>
    <tableColumn id="7" xr3:uid="{1197B280-CB24-4D1E-9546-647F0052568D}" name="VDSS allocation per enrolment ($)" dataDxfId="5">
      <calculatedColumnFormula>F4+G4</calculatedColumnFormula>
    </tableColumn>
    <tableColumn id="8" xr3:uid="{15FA47FB-F5F0-4AE0-ACC0-1E9572268FF8}" name="VDSS allocation per enrolment incl. VET materials funding ($)" dataDxfId="4">
      <calculatedColumnFormula>IFERROR(IF(OR(ISBLANK(B4), ISBLANK(H4), NOT(ISNUMBER(H4))), "0", H4 + VLOOKUP(B4, List!B:M, 11, FALSE)), "0")</calculatedColumnFormula>
    </tableColumn>
    <tableColumn id="9" xr3:uid="{90ACD658-3B32-4FD9-80B7-FF848C04AFF8}" name="VET targeted funding all enrolments ($)" dataDxfId="3">
      <calculatedColumnFormula>IF(OR(ISBLANK(E4), NOT(ISNUMBER(E4)), ISBLANK(F4), NOT(ISNUMBER(F4)), E4 = 0, F4 = 0), "0", TEXT(E4 * F4, "#,##0"))</calculatedColumnFormula>
    </tableColumn>
    <tableColumn id="10" xr3:uid="{0CC36F1E-B90C-49B5-BCE1-A7131F2FCB11}" name="SRP funding all enrolments ($)" dataDxfId="2">
      <calculatedColumnFormula>IF(OR(ISBLANK(E4), NOT(ISNUMBER(E4)), ISBLANK(G4), NOT(ISNUMBER(G4)), E4 = 0, G4 = 0), "0", TEXT(E4 * G4, "#,##0"))</calculatedColumnFormula>
    </tableColumn>
    <tableColumn id="11" xr3:uid="{9FA40088-7B19-475F-AD01-B193641BFD4E}" name="VDSS allocation all enrolments ($)" dataDxfId="1">
      <calculatedColumnFormula>J4+K4</calculatedColumnFormula>
    </tableColumn>
    <tableColumn id="12" xr3:uid="{0C1612EA-28B3-42CB-9CBF-BE86CEF9D694}" name="VDSS allocation all enrolments incl. VET materials funding ($)" dataDxfId="0">
      <calculatedColumnFormula>IFERROR(IF(OR(ISBLANK(B4), ISBLANK(E4), NOT(ISNUMBER(E4)), ISBLANK(L4), NOT(ISNUMBER(L4))), "0", L4 + (VLOOKUP(B4, List!B:M, 11, FALSE) * E4)), "0")</calculatedColumnFormula>
    </tableColumn>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caa.vic.edu.au/assessment/results/credit-recognition/Pages/BlockCreditRecognition.aspx" TargetMode="External"/><Relationship Id="rId2" Type="http://schemas.openxmlformats.org/officeDocument/2006/relationships/hyperlink" Target="https://training.gov.au/" TargetMode="External"/><Relationship Id="rId1" Type="http://schemas.openxmlformats.org/officeDocument/2006/relationships/hyperlink" Target="https://www.vcaa.vic.edu.au/studentguides/getvet/Pages/Index.aspx"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2CE1-9F1F-4FBD-9D6D-7E9FED26F1DE}">
  <dimension ref="D3:D19"/>
  <sheetViews>
    <sheetView showGridLines="0" topLeftCell="D6" zoomScale="80" zoomScaleNormal="80" workbookViewId="0">
      <selection activeCell="D9" sqref="D9"/>
    </sheetView>
  </sheetViews>
  <sheetFormatPr defaultColWidth="8.7109375" defaultRowHeight="15" x14ac:dyDescent="0.25"/>
  <cols>
    <col min="1" max="3" width="8.7109375" style="2"/>
    <col min="4" max="4" width="150.140625" style="2" customWidth="1"/>
    <col min="5" max="16384" width="8.7109375" style="2"/>
  </cols>
  <sheetData>
    <row r="3" spans="4:4" ht="21" customHeight="1" x14ac:dyDescent="0.25"/>
    <row r="4" spans="4:4" ht="80.25" customHeight="1" x14ac:dyDescent="0.25">
      <c r="D4" s="9" t="s">
        <v>0</v>
      </c>
    </row>
    <row r="5" spans="4:4" ht="72.75" x14ac:dyDescent="0.25">
      <c r="D5" s="17" t="s">
        <v>1</v>
      </c>
    </row>
    <row r="6" spans="4:4" ht="105" x14ac:dyDescent="0.25">
      <c r="D6" s="17" t="s">
        <v>2</v>
      </c>
    </row>
    <row r="7" spans="4:4" ht="90" x14ac:dyDescent="0.25">
      <c r="D7" s="17" t="s">
        <v>3</v>
      </c>
    </row>
    <row r="8" spans="4:4" ht="90" x14ac:dyDescent="0.25">
      <c r="D8" s="10" t="s">
        <v>4</v>
      </c>
    </row>
    <row r="9" spans="4:4" ht="60" x14ac:dyDescent="0.25">
      <c r="D9" s="10" t="s">
        <v>5</v>
      </c>
    </row>
    <row r="10" spans="4:4" ht="43.5" x14ac:dyDescent="0.25">
      <c r="D10" s="10" t="s">
        <v>6</v>
      </c>
    </row>
    <row r="11" spans="4:4" ht="57.75" x14ac:dyDescent="0.25">
      <c r="D11" s="18" t="s">
        <v>7</v>
      </c>
    </row>
    <row r="12" spans="4:4" ht="57.75" x14ac:dyDescent="0.25">
      <c r="D12" s="18" t="s">
        <v>8</v>
      </c>
    </row>
    <row r="13" spans="4:4" ht="104.25" x14ac:dyDescent="0.25">
      <c r="D13" s="18" t="s">
        <v>386</v>
      </c>
    </row>
    <row r="14" spans="4:4" ht="65.25" customHeight="1" x14ac:dyDescent="0.25">
      <c r="D14" s="10" t="s">
        <v>9</v>
      </c>
    </row>
    <row r="15" spans="4:4" ht="43.5" x14ac:dyDescent="0.25">
      <c r="D15" s="10" t="s">
        <v>10</v>
      </c>
    </row>
    <row r="16" spans="4:4" ht="72" x14ac:dyDescent="0.25">
      <c r="D16" s="44" t="s">
        <v>11</v>
      </c>
    </row>
    <row r="17" spans="4:4" ht="27.95" customHeight="1" x14ac:dyDescent="0.25">
      <c r="D17" s="44" t="s">
        <v>12</v>
      </c>
    </row>
    <row r="18" spans="4:4" s="46" customFormat="1" x14ac:dyDescent="0.2">
      <c r="D18" s="45" t="s">
        <v>13</v>
      </c>
    </row>
    <row r="19" spans="4:4" x14ac:dyDescent="0.25">
      <c r="D19" s="11"/>
    </row>
  </sheetData>
  <sheetProtection sheet="1" objects="1" scenarios="1"/>
  <hyperlinks>
    <hyperlink ref="D17" r:id="rId1" display="Need more information on VET? VCAA's GET VET Page: Discover student experiences, program videos, Fast Facts, career insights, success stories, and comprehensive information on VCE VET programs, apprenticeships, and qualifications at GET VET. Australian Government's Training.gov.au: For comprehensive " xr:uid="{D9347C1E-034D-45B2-BB9C-DA2AC6C728EC}"/>
    <hyperlink ref="D18" r:id="rId2" display="including training packages and qualifications, tailored for educational professionals, visit training.gov.au " xr:uid="{F6513D53-E0D2-4C7B-ABCD-BBE776CBE062}"/>
    <hyperlink ref="D16" r:id="rId3" display="https://www.vcaa.vic.edu.au/assessment/results/credit-recognition/Pages/BlockCreditRecognition.aspx" xr:uid="{8332B31E-0A53-4F0F-B716-4D83A7F8BC1F}"/>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4B62C-59ED-497C-917F-8380421DFAA9}">
  <sheetPr codeName="Sheet2"/>
  <dimension ref="A1:AB191"/>
  <sheetViews>
    <sheetView showGridLines="0" tabSelected="1" zoomScale="80" zoomScaleNormal="80" workbookViewId="0">
      <pane ySplit="1" topLeftCell="A26" activePane="bottomLeft" state="frozen"/>
      <selection activeCell="I9" sqref="I9"/>
      <selection pane="bottomLeft" activeCell="M149" sqref="M149"/>
    </sheetView>
  </sheetViews>
  <sheetFormatPr defaultColWidth="9.140625" defaultRowHeight="15" x14ac:dyDescent="0.25"/>
  <cols>
    <col min="1" max="1" width="88.5703125" style="16" customWidth="1"/>
    <col min="2" max="2" width="30.140625" style="16" customWidth="1"/>
    <col min="3" max="3" width="15.5703125" style="16" customWidth="1"/>
    <col min="4" max="4" width="13.42578125" style="28" customWidth="1"/>
    <col min="5" max="5" width="35" style="22" customWidth="1"/>
    <col min="6" max="6" width="28.140625" style="16" customWidth="1"/>
    <col min="7" max="7" width="11.85546875" style="16" customWidth="1"/>
    <col min="8" max="12" width="20.5703125" style="16" customWidth="1"/>
    <col min="13" max="13" width="25.5703125" style="16" customWidth="1"/>
    <col min="14" max="16384" width="9.140625" style="16"/>
  </cols>
  <sheetData>
    <row r="1" spans="1:28" s="19" customFormat="1" ht="77.099999999999994" customHeight="1" x14ac:dyDescent="0.25">
      <c r="A1" s="15"/>
      <c r="B1" s="25" t="s">
        <v>14</v>
      </c>
      <c r="C1" s="26" t="s">
        <v>15</v>
      </c>
      <c r="D1" s="26" t="s">
        <v>16</v>
      </c>
      <c r="E1" s="25" t="s">
        <v>17</v>
      </c>
      <c r="F1" s="25" t="s">
        <v>18</v>
      </c>
      <c r="G1" s="25" t="s">
        <v>19</v>
      </c>
      <c r="H1" s="27" t="s">
        <v>20</v>
      </c>
      <c r="I1" s="27" t="s">
        <v>21</v>
      </c>
      <c r="J1" s="27" t="s">
        <v>22</v>
      </c>
      <c r="K1" s="27" t="s">
        <v>23</v>
      </c>
      <c r="L1" s="27" t="s">
        <v>24</v>
      </c>
      <c r="M1" s="27" t="s">
        <v>25</v>
      </c>
      <c r="N1" s="113"/>
      <c r="O1" s="114"/>
      <c r="P1" s="114"/>
      <c r="Q1" s="114"/>
      <c r="R1" s="114"/>
      <c r="S1" s="114"/>
      <c r="T1" s="114"/>
      <c r="U1" s="114"/>
      <c r="AB1" s="20" t="s">
        <v>26</v>
      </c>
    </row>
    <row r="2" spans="1:28" ht="45" customHeight="1" x14ac:dyDescent="0.25">
      <c r="B2" s="110" t="s">
        <v>27</v>
      </c>
      <c r="C2" s="110" t="s">
        <v>28</v>
      </c>
      <c r="D2" s="110" t="s">
        <v>29</v>
      </c>
      <c r="E2" s="110" t="s">
        <v>30</v>
      </c>
      <c r="F2" s="110" t="s">
        <v>31</v>
      </c>
      <c r="G2" s="110"/>
      <c r="H2" s="111">
        <v>719</v>
      </c>
      <c r="I2" s="111">
        <v>1267</v>
      </c>
      <c r="J2" s="111">
        <v>932</v>
      </c>
      <c r="K2" s="111">
        <v>1055</v>
      </c>
      <c r="L2" s="111">
        <v>0</v>
      </c>
      <c r="M2" s="112">
        <v>1990</v>
      </c>
    </row>
    <row r="3" spans="1:28" ht="45" customHeight="1" x14ac:dyDescent="0.25">
      <c r="B3" s="110" t="s">
        <v>32</v>
      </c>
      <c r="C3" s="110" t="s">
        <v>33</v>
      </c>
      <c r="D3" s="110" t="s">
        <v>34</v>
      </c>
      <c r="E3" s="110" t="s">
        <v>35</v>
      </c>
      <c r="F3" s="110" t="s">
        <v>36</v>
      </c>
      <c r="G3" s="110" t="s">
        <v>37</v>
      </c>
      <c r="H3" s="111">
        <v>1053</v>
      </c>
      <c r="I3" s="111">
        <v>1267</v>
      </c>
      <c r="J3" s="111">
        <v>1265</v>
      </c>
      <c r="K3" s="111">
        <v>1055</v>
      </c>
      <c r="L3" s="111">
        <v>250</v>
      </c>
      <c r="M3" s="112">
        <v>2320</v>
      </c>
    </row>
    <row r="4" spans="1:28" ht="45" customHeight="1" x14ac:dyDescent="0.25">
      <c r="B4" s="110" t="s">
        <v>38</v>
      </c>
      <c r="C4" s="110" t="s">
        <v>39</v>
      </c>
      <c r="D4" s="110" t="s">
        <v>34</v>
      </c>
      <c r="E4" s="110" t="s">
        <v>40</v>
      </c>
      <c r="F4" s="110" t="s">
        <v>36</v>
      </c>
      <c r="G4" s="110" t="s">
        <v>41</v>
      </c>
      <c r="H4" s="111">
        <v>1053</v>
      </c>
      <c r="I4" s="111">
        <v>1267</v>
      </c>
      <c r="J4" s="111">
        <v>1265</v>
      </c>
      <c r="K4" s="111">
        <v>1055</v>
      </c>
      <c r="L4" s="111">
        <v>250</v>
      </c>
      <c r="M4" s="112">
        <v>2320</v>
      </c>
    </row>
    <row r="5" spans="1:28" ht="45" customHeight="1" x14ac:dyDescent="0.25">
      <c r="B5" s="110" t="s">
        <v>38</v>
      </c>
      <c r="C5" s="110" t="s">
        <v>42</v>
      </c>
      <c r="D5" s="110" t="s">
        <v>34</v>
      </c>
      <c r="E5" s="110" t="s">
        <v>40</v>
      </c>
      <c r="F5" s="110" t="s">
        <v>36</v>
      </c>
      <c r="G5" s="110" t="s">
        <v>41</v>
      </c>
      <c r="H5" s="111">
        <v>1053</v>
      </c>
      <c r="I5" s="111">
        <v>1267</v>
      </c>
      <c r="J5" s="111">
        <v>1265</v>
      </c>
      <c r="K5" s="111">
        <v>1055</v>
      </c>
      <c r="L5" s="111">
        <v>250</v>
      </c>
      <c r="M5" s="112">
        <v>2320</v>
      </c>
    </row>
    <row r="6" spans="1:28" ht="45" customHeight="1" x14ac:dyDescent="0.25">
      <c r="B6" s="110" t="s">
        <v>43</v>
      </c>
      <c r="C6" s="110" t="s">
        <v>44</v>
      </c>
      <c r="D6" s="110" t="s">
        <v>34</v>
      </c>
      <c r="E6" s="110" t="s">
        <v>45</v>
      </c>
      <c r="F6" s="110" t="s">
        <v>36</v>
      </c>
      <c r="G6" s="110" t="s">
        <v>41</v>
      </c>
      <c r="H6" s="111">
        <v>1053</v>
      </c>
      <c r="I6" s="111">
        <v>1267</v>
      </c>
      <c r="J6" s="111">
        <v>1265</v>
      </c>
      <c r="K6" s="111">
        <v>1055</v>
      </c>
      <c r="L6" s="111">
        <v>250</v>
      </c>
      <c r="M6" s="112">
        <v>2320</v>
      </c>
    </row>
    <row r="7" spans="1:28" ht="45" customHeight="1" x14ac:dyDescent="0.25">
      <c r="B7" s="110" t="s">
        <v>46</v>
      </c>
      <c r="C7" s="110" t="s">
        <v>47</v>
      </c>
      <c r="D7" s="110" t="s">
        <v>48</v>
      </c>
      <c r="E7" s="110" t="s">
        <v>49</v>
      </c>
      <c r="F7" s="110" t="s">
        <v>36</v>
      </c>
      <c r="G7" s="110" t="s">
        <v>41</v>
      </c>
      <c r="H7" s="111">
        <v>1383</v>
      </c>
      <c r="I7" s="111">
        <v>1267</v>
      </c>
      <c r="J7" s="111">
        <v>1595</v>
      </c>
      <c r="K7" s="111">
        <v>1055</v>
      </c>
      <c r="L7" s="111">
        <v>250</v>
      </c>
      <c r="M7" s="112">
        <v>2650</v>
      </c>
      <c r="O7" s="101"/>
    </row>
    <row r="8" spans="1:28" ht="45" customHeight="1" x14ac:dyDescent="0.25">
      <c r="B8" s="110" t="s">
        <v>50</v>
      </c>
      <c r="C8" s="110" t="s">
        <v>51</v>
      </c>
      <c r="D8" s="110" t="s">
        <v>29</v>
      </c>
      <c r="E8" s="110" t="s">
        <v>52</v>
      </c>
      <c r="F8" s="110" t="s">
        <v>36</v>
      </c>
      <c r="G8" s="110" t="s">
        <v>37</v>
      </c>
      <c r="H8" s="111">
        <v>719</v>
      </c>
      <c r="I8" s="111">
        <v>1267</v>
      </c>
      <c r="J8" s="111">
        <v>932</v>
      </c>
      <c r="K8" s="111">
        <v>1055</v>
      </c>
      <c r="L8" s="111">
        <v>250</v>
      </c>
      <c r="M8" s="112">
        <v>1990</v>
      </c>
    </row>
    <row r="9" spans="1:28" ht="45" customHeight="1" x14ac:dyDescent="0.25">
      <c r="B9" s="110" t="s">
        <v>53</v>
      </c>
      <c r="C9" s="110" t="s">
        <v>54</v>
      </c>
      <c r="D9" s="110" t="s">
        <v>34</v>
      </c>
      <c r="E9" s="110" t="s">
        <v>55</v>
      </c>
      <c r="F9" s="110" t="s">
        <v>36</v>
      </c>
      <c r="G9" s="110" t="s">
        <v>41</v>
      </c>
      <c r="H9" s="111">
        <v>1053</v>
      </c>
      <c r="I9" s="111">
        <v>1267</v>
      </c>
      <c r="J9" s="111">
        <v>1265</v>
      </c>
      <c r="K9" s="111">
        <v>1055</v>
      </c>
      <c r="L9" s="111">
        <v>250</v>
      </c>
      <c r="M9" s="112">
        <v>2320</v>
      </c>
    </row>
    <row r="10" spans="1:28" ht="45" customHeight="1" x14ac:dyDescent="0.25">
      <c r="B10" s="110" t="s">
        <v>56</v>
      </c>
      <c r="C10" s="110" t="s">
        <v>57</v>
      </c>
      <c r="D10" s="110" t="s">
        <v>58</v>
      </c>
      <c r="E10" s="110" t="s">
        <v>59</v>
      </c>
      <c r="F10" s="110" t="s">
        <v>36</v>
      </c>
      <c r="G10" s="110" t="s">
        <v>37</v>
      </c>
      <c r="H10" s="111">
        <v>443</v>
      </c>
      <c r="I10" s="111">
        <v>1267</v>
      </c>
      <c r="J10" s="111">
        <v>655</v>
      </c>
      <c r="K10" s="111">
        <v>1055</v>
      </c>
      <c r="L10" s="111">
        <v>250</v>
      </c>
      <c r="M10" s="112">
        <v>1710</v>
      </c>
    </row>
    <row r="11" spans="1:28" ht="45" customHeight="1" x14ac:dyDescent="0.25">
      <c r="B11" s="110" t="s">
        <v>60</v>
      </c>
      <c r="C11" s="110" t="s">
        <v>61</v>
      </c>
      <c r="D11" s="110" t="s">
        <v>58</v>
      </c>
      <c r="E11" s="110" t="s">
        <v>62</v>
      </c>
      <c r="F11" s="110" t="s">
        <v>63</v>
      </c>
      <c r="G11" s="110"/>
      <c r="H11" s="111">
        <v>1383</v>
      </c>
      <c r="I11" s="111">
        <v>1267</v>
      </c>
      <c r="J11" s="111">
        <v>1592</v>
      </c>
      <c r="K11" s="111">
        <v>1055</v>
      </c>
      <c r="L11" s="111">
        <v>250</v>
      </c>
      <c r="M11" s="112">
        <v>2650</v>
      </c>
    </row>
    <row r="12" spans="1:28" ht="45" customHeight="1" x14ac:dyDescent="0.25">
      <c r="B12" s="110" t="s">
        <v>64</v>
      </c>
      <c r="C12" s="110" t="s">
        <v>65</v>
      </c>
      <c r="D12" s="110" t="s">
        <v>66</v>
      </c>
      <c r="E12" s="110" t="s">
        <v>67</v>
      </c>
      <c r="F12" s="110" t="s">
        <v>63</v>
      </c>
      <c r="G12" s="110"/>
      <c r="H12" s="111">
        <v>1743</v>
      </c>
      <c r="I12" s="111">
        <v>1267</v>
      </c>
      <c r="J12" s="111">
        <v>1955</v>
      </c>
      <c r="K12" s="111">
        <v>1055</v>
      </c>
      <c r="L12" s="111">
        <v>450</v>
      </c>
      <c r="M12" s="112">
        <v>3010</v>
      </c>
    </row>
    <row r="13" spans="1:28" ht="45" customHeight="1" x14ac:dyDescent="0.25">
      <c r="B13" s="110" t="s">
        <v>68</v>
      </c>
      <c r="C13" s="110" t="s">
        <v>69</v>
      </c>
      <c r="D13" s="110" t="s">
        <v>66</v>
      </c>
      <c r="E13" s="110" t="s">
        <v>67</v>
      </c>
      <c r="F13" s="110" t="s">
        <v>36</v>
      </c>
      <c r="G13" s="110" t="s">
        <v>41</v>
      </c>
      <c r="H13" s="111">
        <v>1743</v>
      </c>
      <c r="I13" s="111">
        <v>1267</v>
      </c>
      <c r="J13" s="111">
        <v>1955</v>
      </c>
      <c r="K13" s="111">
        <v>1055</v>
      </c>
      <c r="L13" s="111">
        <v>450</v>
      </c>
      <c r="M13" s="112">
        <v>3010</v>
      </c>
    </row>
    <row r="14" spans="1:28" ht="45" customHeight="1" x14ac:dyDescent="0.25">
      <c r="B14" s="110" t="s">
        <v>70</v>
      </c>
      <c r="C14" s="110" t="s">
        <v>71</v>
      </c>
      <c r="D14" s="110" t="s">
        <v>66</v>
      </c>
      <c r="E14" s="110" t="s">
        <v>72</v>
      </c>
      <c r="F14" s="110" t="s">
        <v>36</v>
      </c>
      <c r="G14" s="110" t="s">
        <v>37</v>
      </c>
      <c r="H14" s="111">
        <v>1743</v>
      </c>
      <c r="I14" s="111">
        <v>1267</v>
      </c>
      <c r="J14" s="111">
        <v>1955</v>
      </c>
      <c r="K14" s="111">
        <v>1055</v>
      </c>
      <c r="L14" s="111">
        <v>450</v>
      </c>
      <c r="M14" s="112">
        <v>3010</v>
      </c>
    </row>
    <row r="15" spans="1:28" ht="45" customHeight="1" x14ac:dyDescent="0.25">
      <c r="B15" s="110" t="s">
        <v>70</v>
      </c>
      <c r="C15" s="110" t="s">
        <v>73</v>
      </c>
      <c r="D15" s="110" t="s">
        <v>66</v>
      </c>
      <c r="E15" s="110" t="s">
        <v>72</v>
      </c>
      <c r="F15" s="110" t="s">
        <v>36</v>
      </c>
      <c r="G15" s="110" t="s">
        <v>37</v>
      </c>
      <c r="H15" s="111">
        <v>1743</v>
      </c>
      <c r="I15" s="111">
        <v>1267</v>
      </c>
      <c r="J15" s="111">
        <v>1955</v>
      </c>
      <c r="K15" s="111">
        <v>1055</v>
      </c>
      <c r="L15" s="111">
        <v>450</v>
      </c>
      <c r="M15" s="112">
        <v>3010</v>
      </c>
    </row>
    <row r="16" spans="1:28" ht="45" customHeight="1" x14ac:dyDescent="0.25">
      <c r="B16" s="110" t="s">
        <v>74</v>
      </c>
      <c r="C16" s="110" t="s">
        <v>75</v>
      </c>
      <c r="D16" s="110" t="s">
        <v>58</v>
      </c>
      <c r="E16" s="110" t="s">
        <v>76</v>
      </c>
      <c r="F16" s="110" t="s">
        <v>63</v>
      </c>
      <c r="G16" s="110"/>
      <c r="H16" s="111">
        <v>1383</v>
      </c>
      <c r="I16" s="111">
        <v>1267</v>
      </c>
      <c r="J16" s="111">
        <v>1592</v>
      </c>
      <c r="K16" s="111">
        <v>1055</v>
      </c>
      <c r="L16" s="111">
        <v>250</v>
      </c>
      <c r="M16" s="112">
        <v>2650</v>
      </c>
    </row>
    <row r="17" spans="2:13" ht="45" customHeight="1" x14ac:dyDescent="0.25">
      <c r="B17" s="110" t="s">
        <v>77</v>
      </c>
      <c r="C17" s="110" t="s">
        <v>78</v>
      </c>
      <c r="D17" s="110" t="s">
        <v>34</v>
      </c>
      <c r="E17" s="110" t="s">
        <v>79</v>
      </c>
      <c r="F17" s="110" t="s">
        <v>63</v>
      </c>
      <c r="G17" s="110"/>
      <c r="H17" s="111">
        <v>1053</v>
      </c>
      <c r="I17" s="111">
        <v>1267</v>
      </c>
      <c r="J17" s="111">
        <v>1265</v>
      </c>
      <c r="K17" s="111">
        <v>1055</v>
      </c>
      <c r="L17" s="111">
        <v>450</v>
      </c>
      <c r="M17" s="112">
        <v>2320</v>
      </c>
    </row>
    <row r="18" spans="2:13" ht="45" customHeight="1" x14ac:dyDescent="0.25">
      <c r="B18" s="110" t="s">
        <v>80</v>
      </c>
      <c r="C18" s="110" t="s">
        <v>81</v>
      </c>
      <c r="D18" s="110" t="s">
        <v>48</v>
      </c>
      <c r="E18" s="110" t="s">
        <v>82</v>
      </c>
      <c r="F18" s="110" t="s">
        <v>36</v>
      </c>
      <c r="G18" s="110" t="s">
        <v>37</v>
      </c>
      <c r="H18" s="111">
        <v>1383</v>
      </c>
      <c r="I18" s="111">
        <v>1267</v>
      </c>
      <c r="J18" s="111">
        <v>1595</v>
      </c>
      <c r="K18" s="111">
        <v>1055</v>
      </c>
      <c r="L18" s="111">
        <v>250</v>
      </c>
      <c r="M18" s="112">
        <v>2650</v>
      </c>
    </row>
    <row r="19" spans="2:13" ht="45" customHeight="1" x14ac:dyDescent="0.25">
      <c r="B19" s="110" t="s">
        <v>83</v>
      </c>
      <c r="C19" s="110" t="s">
        <v>84</v>
      </c>
      <c r="D19" s="110" t="s">
        <v>29</v>
      </c>
      <c r="E19" s="110" t="s">
        <v>35</v>
      </c>
      <c r="F19" s="110" t="s">
        <v>36</v>
      </c>
      <c r="G19" s="110" t="s">
        <v>37</v>
      </c>
      <c r="H19" s="111">
        <v>719</v>
      </c>
      <c r="I19" s="111">
        <v>1267</v>
      </c>
      <c r="J19" s="111">
        <v>932</v>
      </c>
      <c r="K19" s="111">
        <v>1055</v>
      </c>
      <c r="L19" s="111">
        <v>250</v>
      </c>
      <c r="M19" s="112">
        <v>1990</v>
      </c>
    </row>
    <row r="20" spans="2:13" ht="45" customHeight="1" x14ac:dyDescent="0.25">
      <c r="B20" s="110" t="s">
        <v>85</v>
      </c>
      <c r="C20" s="110" t="s">
        <v>86</v>
      </c>
      <c r="D20" s="110" t="s">
        <v>34</v>
      </c>
      <c r="E20" s="110" t="s">
        <v>87</v>
      </c>
      <c r="F20" s="110" t="s">
        <v>63</v>
      </c>
      <c r="G20" s="110"/>
      <c r="H20" s="111">
        <v>1053</v>
      </c>
      <c r="I20" s="111">
        <v>1267</v>
      </c>
      <c r="J20" s="111">
        <v>1265</v>
      </c>
      <c r="K20" s="111">
        <v>1055</v>
      </c>
      <c r="L20" s="111">
        <v>250</v>
      </c>
      <c r="M20" s="112">
        <v>2320</v>
      </c>
    </row>
    <row r="21" spans="2:13" ht="45" customHeight="1" x14ac:dyDescent="0.25">
      <c r="B21" s="110" t="s">
        <v>88</v>
      </c>
      <c r="C21" s="110" t="s">
        <v>89</v>
      </c>
      <c r="D21" s="110" t="s">
        <v>34</v>
      </c>
      <c r="E21" s="110" t="s">
        <v>40</v>
      </c>
      <c r="F21" s="110" t="s">
        <v>36</v>
      </c>
      <c r="G21" s="110" t="s">
        <v>41</v>
      </c>
      <c r="H21" s="111">
        <v>1053</v>
      </c>
      <c r="I21" s="111">
        <v>1267</v>
      </c>
      <c r="J21" s="111">
        <v>1265</v>
      </c>
      <c r="K21" s="111">
        <v>1055</v>
      </c>
      <c r="L21" s="111">
        <v>250</v>
      </c>
      <c r="M21" s="112">
        <v>2320</v>
      </c>
    </row>
    <row r="22" spans="2:13" ht="45" customHeight="1" x14ac:dyDescent="0.25">
      <c r="B22" s="110" t="s">
        <v>90</v>
      </c>
      <c r="C22" s="110" t="s">
        <v>91</v>
      </c>
      <c r="D22" s="110" t="s">
        <v>66</v>
      </c>
      <c r="E22" s="110" t="s">
        <v>72</v>
      </c>
      <c r="F22" s="110" t="s">
        <v>63</v>
      </c>
      <c r="G22" s="110"/>
      <c r="H22" s="111">
        <v>1743</v>
      </c>
      <c r="I22" s="111">
        <v>1267</v>
      </c>
      <c r="J22" s="111">
        <v>1955</v>
      </c>
      <c r="K22" s="111">
        <v>1055</v>
      </c>
      <c r="L22" s="111">
        <v>450</v>
      </c>
      <c r="M22" s="112">
        <v>3010</v>
      </c>
    </row>
    <row r="23" spans="2:13" ht="45" customHeight="1" x14ac:dyDescent="0.25">
      <c r="B23" s="110" t="s">
        <v>92</v>
      </c>
      <c r="C23" s="110" t="s">
        <v>93</v>
      </c>
      <c r="D23" s="110" t="s">
        <v>66</v>
      </c>
      <c r="E23" s="110" t="s">
        <v>72</v>
      </c>
      <c r="F23" s="110" t="s">
        <v>36</v>
      </c>
      <c r="G23" s="110" t="s">
        <v>37</v>
      </c>
      <c r="H23" s="111">
        <v>1743</v>
      </c>
      <c r="I23" s="111">
        <v>1267</v>
      </c>
      <c r="J23" s="111">
        <v>1955</v>
      </c>
      <c r="K23" s="111">
        <v>1055</v>
      </c>
      <c r="L23" s="111">
        <v>450</v>
      </c>
      <c r="M23" s="112">
        <v>3010</v>
      </c>
    </row>
    <row r="24" spans="2:13" ht="45" customHeight="1" x14ac:dyDescent="0.25">
      <c r="B24" s="110" t="s">
        <v>94</v>
      </c>
      <c r="C24" s="110" t="s">
        <v>95</v>
      </c>
      <c r="D24" s="110" t="s">
        <v>34</v>
      </c>
      <c r="E24" s="110" t="s">
        <v>96</v>
      </c>
      <c r="F24" s="110" t="s">
        <v>36</v>
      </c>
      <c r="G24" s="110" t="s">
        <v>37</v>
      </c>
      <c r="H24" s="111">
        <v>1053</v>
      </c>
      <c r="I24" s="111">
        <v>1267</v>
      </c>
      <c r="J24" s="111">
        <v>1265</v>
      </c>
      <c r="K24" s="111">
        <v>1055</v>
      </c>
      <c r="L24" s="111">
        <v>450</v>
      </c>
      <c r="M24" s="112">
        <v>2320</v>
      </c>
    </row>
    <row r="25" spans="2:13" ht="45" customHeight="1" x14ac:dyDescent="0.25">
      <c r="B25" s="110" t="s">
        <v>97</v>
      </c>
      <c r="C25" s="110" t="s">
        <v>98</v>
      </c>
      <c r="D25" s="110" t="s">
        <v>34</v>
      </c>
      <c r="E25" s="110" t="s">
        <v>99</v>
      </c>
      <c r="F25" s="110" t="s">
        <v>36</v>
      </c>
      <c r="G25" s="110" t="s">
        <v>41</v>
      </c>
      <c r="H25" s="111">
        <v>1053</v>
      </c>
      <c r="I25" s="111">
        <v>1267</v>
      </c>
      <c r="J25" s="111">
        <v>1265</v>
      </c>
      <c r="K25" s="111">
        <v>1055</v>
      </c>
      <c r="L25" s="111">
        <v>250</v>
      </c>
      <c r="M25" s="112">
        <v>2320</v>
      </c>
    </row>
    <row r="26" spans="2:13" ht="45" customHeight="1" x14ac:dyDescent="0.25">
      <c r="B26" s="110" t="s">
        <v>100</v>
      </c>
      <c r="C26" s="110" t="s">
        <v>101</v>
      </c>
      <c r="D26" s="110" t="s">
        <v>34</v>
      </c>
      <c r="E26" s="110" t="s">
        <v>102</v>
      </c>
      <c r="F26" s="110" t="s">
        <v>36</v>
      </c>
      <c r="G26" s="110"/>
      <c r="H26" s="111">
        <v>1053</v>
      </c>
      <c r="I26" s="111">
        <v>1267</v>
      </c>
      <c r="J26" s="111">
        <v>1265</v>
      </c>
      <c r="K26" s="111">
        <v>1055</v>
      </c>
      <c r="L26" s="111">
        <v>250</v>
      </c>
      <c r="M26" s="112">
        <v>2320</v>
      </c>
    </row>
    <row r="27" spans="2:13" ht="45" customHeight="1" x14ac:dyDescent="0.25">
      <c r="B27" s="110" t="s">
        <v>103</v>
      </c>
      <c r="C27" s="110" t="s">
        <v>104</v>
      </c>
      <c r="D27" s="110" t="s">
        <v>66</v>
      </c>
      <c r="E27" s="110" t="s">
        <v>105</v>
      </c>
      <c r="F27" s="110" t="s">
        <v>63</v>
      </c>
      <c r="G27" s="110"/>
      <c r="H27" s="111">
        <v>1743</v>
      </c>
      <c r="I27" s="111">
        <v>1267</v>
      </c>
      <c r="J27" s="111">
        <v>1955</v>
      </c>
      <c r="K27" s="111">
        <v>1055</v>
      </c>
      <c r="L27" s="111">
        <v>450</v>
      </c>
      <c r="M27" s="112">
        <v>3010</v>
      </c>
    </row>
    <row r="28" spans="2:13" ht="45" customHeight="1" x14ac:dyDescent="0.25">
      <c r="B28" s="110" t="s">
        <v>106</v>
      </c>
      <c r="C28" s="110" t="s">
        <v>107</v>
      </c>
      <c r="D28" s="110" t="s">
        <v>48</v>
      </c>
      <c r="E28" s="110" t="s">
        <v>87</v>
      </c>
      <c r="F28" s="110" t="s">
        <v>36</v>
      </c>
      <c r="G28" s="110" t="s">
        <v>37</v>
      </c>
      <c r="H28" s="111">
        <v>1383</v>
      </c>
      <c r="I28" s="111">
        <v>1267</v>
      </c>
      <c r="J28" s="111">
        <v>1595</v>
      </c>
      <c r="K28" s="111">
        <v>1055</v>
      </c>
      <c r="L28" s="111">
        <v>450</v>
      </c>
      <c r="M28" s="112">
        <v>2650</v>
      </c>
    </row>
    <row r="29" spans="2:13" ht="45" customHeight="1" x14ac:dyDescent="0.25">
      <c r="B29" s="110" t="s">
        <v>108</v>
      </c>
      <c r="C29" s="110" t="s">
        <v>109</v>
      </c>
      <c r="D29" s="110" t="s">
        <v>48</v>
      </c>
      <c r="E29" s="110" t="s">
        <v>87</v>
      </c>
      <c r="F29" s="110" t="s">
        <v>36</v>
      </c>
      <c r="G29" s="110" t="s">
        <v>37</v>
      </c>
      <c r="H29" s="111">
        <v>1383</v>
      </c>
      <c r="I29" s="111">
        <v>1267</v>
      </c>
      <c r="J29" s="111">
        <v>1595</v>
      </c>
      <c r="K29" s="111">
        <v>1055</v>
      </c>
      <c r="L29" s="111">
        <v>450</v>
      </c>
      <c r="M29" s="112">
        <v>2650</v>
      </c>
    </row>
    <row r="30" spans="2:13" ht="45" customHeight="1" x14ac:dyDescent="0.25">
      <c r="B30" s="110" t="s">
        <v>110</v>
      </c>
      <c r="C30" s="110" t="s">
        <v>111</v>
      </c>
      <c r="D30" s="110" t="s">
        <v>48</v>
      </c>
      <c r="E30" s="110" t="s">
        <v>112</v>
      </c>
      <c r="F30" s="110" t="s">
        <v>63</v>
      </c>
      <c r="G30" s="110"/>
      <c r="H30" s="111">
        <v>1383</v>
      </c>
      <c r="I30" s="111">
        <v>1267</v>
      </c>
      <c r="J30" s="111">
        <v>1592</v>
      </c>
      <c r="K30" s="111">
        <v>1055</v>
      </c>
      <c r="L30" s="111">
        <v>450</v>
      </c>
      <c r="M30" s="112">
        <v>2650</v>
      </c>
    </row>
    <row r="31" spans="2:13" ht="45" customHeight="1" x14ac:dyDescent="0.25">
      <c r="B31" s="110" t="s">
        <v>113</v>
      </c>
      <c r="C31" s="110" t="s">
        <v>114</v>
      </c>
      <c r="D31" s="110" t="s">
        <v>48</v>
      </c>
      <c r="E31" s="110" t="s">
        <v>112</v>
      </c>
      <c r="F31" s="110" t="s">
        <v>63</v>
      </c>
      <c r="G31" s="110"/>
      <c r="H31" s="111">
        <v>1383</v>
      </c>
      <c r="I31" s="111">
        <v>1267</v>
      </c>
      <c r="J31" s="111">
        <v>1592</v>
      </c>
      <c r="K31" s="111">
        <v>1055</v>
      </c>
      <c r="L31" s="111">
        <v>450</v>
      </c>
      <c r="M31" s="112">
        <v>2650</v>
      </c>
    </row>
    <row r="32" spans="2:13" ht="45" customHeight="1" x14ac:dyDescent="0.25">
      <c r="B32" s="110" t="s">
        <v>115</v>
      </c>
      <c r="C32" s="110" t="s">
        <v>116</v>
      </c>
      <c r="D32" s="110" t="s">
        <v>48</v>
      </c>
      <c r="E32" s="110" t="s">
        <v>112</v>
      </c>
      <c r="F32" s="110" t="s">
        <v>36</v>
      </c>
      <c r="G32" s="110" t="s">
        <v>37</v>
      </c>
      <c r="H32" s="111">
        <v>1383</v>
      </c>
      <c r="I32" s="111">
        <v>1267</v>
      </c>
      <c r="J32" s="111">
        <v>1595</v>
      </c>
      <c r="K32" s="111">
        <v>1055</v>
      </c>
      <c r="L32" s="111">
        <v>450</v>
      </c>
      <c r="M32" s="112">
        <v>2650</v>
      </c>
    </row>
    <row r="33" spans="2:13" ht="45" customHeight="1" x14ac:dyDescent="0.25">
      <c r="B33" s="110" t="s">
        <v>117</v>
      </c>
      <c r="C33" s="110" t="s">
        <v>118</v>
      </c>
      <c r="D33" s="110" t="s">
        <v>58</v>
      </c>
      <c r="E33" s="110" t="s">
        <v>96</v>
      </c>
      <c r="F33" s="110" t="s">
        <v>63</v>
      </c>
      <c r="G33" s="110"/>
      <c r="H33" s="111">
        <v>1383</v>
      </c>
      <c r="I33" s="111">
        <v>1267</v>
      </c>
      <c r="J33" s="111">
        <v>1592</v>
      </c>
      <c r="K33" s="111">
        <v>1055</v>
      </c>
      <c r="L33" s="111">
        <v>450</v>
      </c>
      <c r="M33" s="112">
        <v>2650</v>
      </c>
    </row>
    <row r="34" spans="2:13" ht="45" customHeight="1" x14ac:dyDescent="0.25">
      <c r="B34" s="110" t="s">
        <v>119</v>
      </c>
      <c r="C34" s="110" t="s">
        <v>120</v>
      </c>
      <c r="D34" s="110" t="s">
        <v>34</v>
      </c>
      <c r="E34" s="110" t="s">
        <v>79</v>
      </c>
      <c r="F34" s="110" t="s">
        <v>63</v>
      </c>
      <c r="G34" s="110"/>
      <c r="H34" s="111">
        <v>1053</v>
      </c>
      <c r="I34" s="111">
        <v>1267</v>
      </c>
      <c r="J34" s="111">
        <v>1265</v>
      </c>
      <c r="K34" s="111">
        <v>1055</v>
      </c>
      <c r="L34" s="111">
        <v>450</v>
      </c>
      <c r="M34" s="112">
        <v>2320</v>
      </c>
    </row>
    <row r="35" spans="2:13" ht="45" customHeight="1" x14ac:dyDescent="0.25">
      <c r="B35" s="110" t="s">
        <v>121</v>
      </c>
      <c r="C35" s="110" t="s">
        <v>122</v>
      </c>
      <c r="D35" s="110" t="s">
        <v>34</v>
      </c>
      <c r="E35" s="110" t="s">
        <v>79</v>
      </c>
      <c r="F35" s="110" t="s">
        <v>36</v>
      </c>
      <c r="G35" s="110"/>
      <c r="H35" s="111">
        <v>1053</v>
      </c>
      <c r="I35" s="111">
        <v>1267</v>
      </c>
      <c r="J35" s="111">
        <v>1265</v>
      </c>
      <c r="K35" s="111">
        <v>1055</v>
      </c>
      <c r="L35" s="111">
        <v>450</v>
      </c>
      <c r="M35" s="112">
        <v>2320</v>
      </c>
    </row>
    <row r="36" spans="2:13" ht="45" customHeight="1" x14ac:dyDescent="0.25">
      <c r="B36" s="110" t="s">
        <v>123</v>
      </c>
      <c r="C36" s="110" t="s">
        <v>124</v>
      </c>
      <c r="D36" s="110" t="s">
        <v>34</v>
      </c>
      <c r="E36" s="110" t="s">
        <v>125</v>
      </c>
      <c r="F36" s="110" t="s">
        <v>36</v>
      </c>
      <c r="G36" s="110" t="s">
        <v>37</v>
      </c>
      <c r="H36" s="111">
        <v>1053</v>
      </c>
      <c r="I36" s="111">
        <v>1267</v>
      </c>
      <c r="J36" s="111">
        <v>1265</v>
      </c>
      <c r="K36" s="111">
        <v>1055</v>
      </c>
      <c r="L36" s="111">
        <v>250</v>
      </c>
      <c r="M36" s="112">
        <v>2320</v>
      </c>
    </row>
    <row r="37" spans="2:13" ht="45" customHeight="1" x14ac:dyDescent="0.25">
      <c r="B37" s="110" t="s">
        <v>123</v>
      </c>
      <c r="C37" s="110" t="s">
        <v>126</v>
      </c>
      <c r="D37" s="110" t="s">
        <v>34</v>
      </c>
      <c r="E37" s="110" t="s">
        <v>125</v>
      </c>
      <c r="F37" s="110" t="s">
        <v>36</v>
      </c>
      <c r="G37" s="110" t="s">
        <v>37</v>
      </c>
      <c r="H37" s="111">
        <v>1053</v>
      </c>
      <c r="I37" s="111">
        <v>1267</v>
      </c>
      <c r="J37" s="111">
        <v>1265</v>
      </c>
      <c r="K37" s="111">
        <v>1055</v>
      </c>
      <c r="L37" s="111">
        <v>250</v>
      </c>
      <c r="M37" s="112">
        <v>2320</v>
      </c>
    </row>
    <row r="38" spans="2:13" ht="45" customHeight="1" x14ac:dyDescent="0.25">
      <c r="B38" s="110" t="s">
        <v>127</v>
      </c>
      <c r="C38" s="110" t="s">
        <v>128</v>
      </c>
      <c r="D38" s="110" t="s">
        <v>48</v>
      </c>
      <c r="E38" s="110" t="s">
        <v>129</v>
      </c>
      <c r="F38" s="110" t="s">
        <v>63</v>
      </c>
      <c r="G38" s="110"/>
      <c r="H38" s="111">
        <v>1383</v>
      </c>
      <c r="I38" s="111">
        <v>1267</v>
      </c>
      <c r="J38" s="111">
        <v>1592</v>
      </c>
      <c r="K38" s="111">
        <v>1055</v>
      </c>
      <c r="L38" s="111">
        <v>450</v>
      </c>
      <c r="M38" s="112">
        <v>2650</v>
      </c>
    </row>
    <row r="39" spans="2:13" ht="45" customHeight="1" x14ac:dyDescent="0.25">
      <c r="B39" s="110" t="s">
        <v>130</v>
      </c>
      <c r="C39" s="110" t="s">
        <v>131</v>
      </c>
      <c r="D39" s="110" t="s">
        <v>34</v>
      </c>
      <c r="E39" s="110" t="s">
        <v>40</v>
      </c>
      <c r="F39" s="110" t="s">
        <v>36</v>
      </c>
      <c r="G39" s="110" t="s">
        <v>41</v>
      </c>
      <c r="H39" s="111">
        <v>1053</v>
      </c>
      <c r="I39" s="111">
        <v>1267</v>
      </c>
      <c r="J39" s="111">
        <v>1265</v>
      </c>
      <c r="K39" s="111">
        <v>1055</v>
      </c>
      <c r="L39" s="111">
        <v>250</v>
      </c>
      <c r="M39" s="112">
        <v>2320</v>
      </c>
    </row>
    <row r="40" spans="2:13" ht="45" customHeight="1" x14ac:dyDescent="0.25">
      <c r="B40" s="110" t="s">
        <v>132</v>
      </c>
      <c r="C40" s="110" t="s">
        <v>133</v>
      </c>
      <c r="D40" s="110" t="s">
        <v>58</v>
      </c>
      <c r="E40" s="110" t="s">
        <v>96</v>
      </c>
      <c r="F40" s="110" t="s">
        <v>36</v>
      </c>
      <c r="G40" s="110" t="s">
        <v>37</v>
      </c>
      <c r="H40" s="111">
        <v>443</v>
      </c>
      <c r="I40" s="111">
        <v>1267</v>
      </c>
      <c r="J40" s="111">
        <v>655</v>
      </c>
      <c r="K40" s="111">
        <v>1055</v>
      </c>
      <c r="L40" s="111">
        <v>450</v>
      </c>
      <c r="M40" s="112">
        <v>1710</v>
      </c>
    </row>
    <row r="41" spans="2:13" ht="45" customHeight="1" x14ac:dyDescent="0.25">
      <c r="B41" s="110" t="s">
        <v>134</v>
      </c>
      <c r="C41" s="110" t="s">
        <v>135</v>
      </c>
      <c r="D41" s="110" t="s">
        <v>34</v>
      </c>
      <c r="E41" s="110" t="s">
        <v>136</v>
      </c>
      <c r="F41" s="110" t="s">
        <v>36</v>
      </c>
      <c r="G41" s="110" t="s">
        <v>37</v>
      </c>
      <c r="H41" s="111">
        <v>1053</v>
      </c>
      <c r="I41" s="111">
        <v>1267</v>
      </c>
      <c r="J41" s="111">
        <v>1265</v>
      </c>
      <c r="K41" s="111">
        <v>1055</v>
      </c>
      <c r="L41" s="111">
        <v>250</v>
      </c>
      <c r="M41" s="112">
        <v>2320</v>
      </c>
    </row>
    <row r="42" spans="2:13" ht="45" customHeight="1" x14ac:dyDescent="0.25">
      <c r="B42" s="110" t="s">
        <v>137</v>
      </c>
      <c r="C42" s="110" t="s">
        <v>138</v>
      </c>
      <c r="D42" s="110" t="s">
        <v>34</v>
      </c>
      <c r="E42" s="110" t="s">
        <v>40</v>
      </c>
      <c r="F42" s="110" t="s">
        <v>63</v>
      </c>
      <c r="G42" s="110"/>
      <c r="H42" s="111">
        <v>1053</v>
      </c>
      <c r="I42" s="111">
        <v>1267</v>
      </c>
      <c r="J42" s="111">
        <v>1265</v>
      </c>
      <c r="K42" s="111">
        <v>1055</v>
      </c>
      <c r="L42" s="111">
        <v>250</v>
      </c>
      <c r="M42" s="112">
        <v>2320</v>
      </c>
    </row>
    <row r="43" spans="2:13" ht="45" customHeight="1" x14ac:dyDescent="0.25">
      <c r="B43" s="110" t="s">
        <v>139</v>
      </c>
      <c r="C43" s="110" t="s">
        <v>140</v>
      </c>
      <c r="D43" s="110" t="s">
        <v>29</v>
      </c>
      <c r="E43" s="110" t="s">
        <v>141</v>
      </c>
      <c r="F43" s="110" t="s">
        <v>63</v>
      </c>
      <c r="G43" s="110"/>
      <c r="H43" s="111">
        <v>719</v>
      </c>
      <c r="I43" s="111">
        <v>1267</v>
      </c>
      <c r="J43" s="111">
        <v>932</v>
      </c>
      <c r="K43" s="111">
        <v>1055</v>
      </c>
      <c r="L43" s="111">
        <v>250</v>
      </c>
      <c r="M43" s="112">
        <v>1990</v>
      </c>
    </row>
    <row r="44" spans="2:13" ht="45" customHeight="1" x14ac:dyDescent="0.25">
      <c r="B44" s="110" t="s">
        <v>142</v>
      </c>
      <c r="C44" s="110" t="s">
        <v>143</v>
      </c>
      <c r="D44" s="110" t="s">
        <v>29</v>
      </c>
      <c r="E44" s="110" t="s">
        <v>144</v>
      </c>
      <c r="F44" s="110" t="s">
        <v>36</v>
      </c>
      <c r="G44" s="110" t="s">
        <v>41</v>
      </c>
      <c r="H44" s="111">
        <v>719</v>
      </c>
      <c r="I44" s="111">
        <v>1267</v>
      </c>
      <c r="J44" s="111">
        <v>932</v>
      </c>
      <c r="K44" s="111">
        <v>1055</v>
      </c>
      <c r="L44" s="111">
        <v>250</v>
      </c>
      <c r="M44" s="112">
        <v>1990</v>
      </c>
    </row>
    <row r="45" spans="2:13" ht="45" customHeight="1" x14ac:dyDescent="0.25">
      <c r="B45" s="110" t="s">
        <v>145</v>
      </c>
      <c r="C45" s="110" t="s">
        <v>146</v>
      </c>
      <c r="D45" s="110" t="s">
        <v>58</v>
      </c>
      <c r="E45" s="110" t="s">
        <v>147</v>
      </c>
      <c r="F45" s="110" t="s">
        <v>36</v>
      </c>
      <c r="G45" s="110" t="s">
        <v>41</v>
      </c>
      <c r="H45" s="111">
        <v>443</v>
      </c>
      <c r="I45" s="111">
        <v>1267</v>
      </c>
      <c r="J45" s="111">
        <v>655</v>
      </c>
      <c r="K45" s="111">
        <v>1055</v>
      </c>
      <c r="L45" s="111">
        <v>450</v>
      </c>
      <c r="M45" s="112">
        <v>1710</v>
      </c>
    </row>
    <row r="46" spans="2:13" ht="45" customHeight="1" x14ac:dyDescent="0.25">
      <c r="B46" s="110" t="s">
        <v>148</v>
      </c>
      <c r="C46" s="110" t="s">
        <v>149</v>
      </c>
      <c r="D46" s="110" t="s">
        <v>34</v>
      </c>
      <c r="E46" s="110" t="s">
        <v>40</v>
      </c>
      <c r="F46" s="110" t="s">
        <v>63</v>
      </c>
      <c r="G46" s="110"/>
      <c r="H46" s="111">
        <v>1053</v>
      </c>
      <c r="I46" s="111">
        <v>1267</v>
      </c>
      <c r="J46" s="111">
        <v>1265</v>
      </c>
      <c r="K46" s="111">
        <v>1055</v>
      </c>
      <c r="L46" s="111">
        <v>250</v>
      </c>
      <c r="M46" s="112">
        <v>2320</v>
      </c>
    </row>
    <row r="47" spans="2:13" ht="45" customHeight="1" x14ac:dyDescent="0.25">
      <c r="B47" s="110" t="s">
        <v>150</v>
      </c>
      <c r="C47" s="110" t="s">
        <v>151</v>
      </c>
      <c r="D47" s="110" t="s">
        <v>66</v>
      </c>
      <c r="E47" s="110" t="s">
        <v>105</v>
      </c>
      <c r="F47" s="110" t="s">
        <v>36</v>
      </c>
      <c r="G47" s="110" t="s">
        <v>37</v>
      </c>
      <c r="H47" s="111">
        <v>1743</v>
      </c>
      <c r="I47" s="111">
        <v>1267</v>
      </c>
      <c r="J47" s="111">
        <v>1955</v>
      </c>
      <c r="K47" s="111">
        <v>1055</v>
      </c>
      <c r="L47" s="111">
        <v>450</v>
      </c>
      <c r="M47" s="112">
        <v>3010</v>
      </c>
    </row>
    <row r="48" spans="2:13" ht="45" customHeight="1" x14ac:dyDescent="0.25">
      <c r="B48" s="110" t="s">
        <v>152</v>
      </c>
      <c r="C48" s="110" t="s">
        <v>153</v>
      </c>
      <c r="D48" s="110" t="s">
        <v>34</v>
      </c>
      <c r="E48" s="110" t="s">
        <v>154</v>
      </c>
      <c r="F48" s="110" t="s">
        <v>63</v>
      </c>
      <c r="G48" s="110"/>
      <c r="H48" s="111">
        <v>1053</v>
      </c>
      <c r="I48" s="111">
        <v>1267</v>
      </c>
      <c r="J48" s="111">
        <v>1265</v>
      </c>
      <c r="K48" s="111">
        <v>1055</v>
      </c>
      <c r="L48" s="111">
        <v>250</v>
      </c>
      <c r="M48" s="112">
        <v>2320</v>
      </c>
    </row>
    <row r="49" spans="2:21" ht="45" customHeight="1" x14ac:dyDescent="0.25">
      <c r="B49" s="110" t="s">
        <v>155</v>
      </c>
      <c r="C49" s="110" t="s">
        <v>156</v>
      </c>
      <c r="D49" s="110" t="s">
        <v>34</v>
      </c>
      <c r="E49" s="110" t="s">
        <v>154</v>
      </c>
      <c r="F49" s="110" t="s">
        <v>63</v>
      </c>
      <c r="G49" s="110"/>
      <c r="H49" s="111">
        <v>1053</v>
      </c>
      <c r="I49" s="111">
        <v>1267</v>
      </c>
      <c r="J49" s="111">
        <v>1265</v>
      </c>
      <c r="K49" s="111">
        <v>1055</v>
      </c>
      <c r="L49" s="111">
        <v>250</v>
      </c>
      <c r="M49" s="112">
        <v>2320</v>
      </c>
    </row>
    <row r="50" spans="2:21" ht="45" customHeight="1" x14ac:dyDescent="0.25">
      <c r="B50" s="110" t="s">
        <v>157</v>
      </c>
      <c r="C50" s="110" t="s">
        <v>158</v>
      </c>
      <c r="D50" s="110" t="s">
        <v>34</v>
      </c>
      <c r="E50" s="110" t="s">
        <v>159</v>
      </c>
      <c r="F50" s="110" t="s">
        <v>63</v>
      </c>
      <c r="G50" s="110"/>
      <c r="H50" s="111">
        <v>1053</v>
      </c>
      <c r="I50" s="111">
        <v>1267</v>
      </c>
      <c r="J50" s="111">
        <v>1265</v>
      </c>
      <c r="K50" s="111">
        <v>1055</v>
      </c>
      <c r="L50" s="111">
        <v>250</v>
      </c>
      <c r="M50" s="112">
        <v>2320</v>
      </c>
    </row>
    <row r="51" spans="2:21" ht="45" customHeight="1" x14ac:dyDescent="0.25">
      <c r="B51" s="110" t="s">
        <v>160</v>
      </c>
      <c r="C51" s="110" t="s">
        <v>161</v>
      </c>
      <c r="D51" s="110" t="s">
        <v>34</v>
      </c>
      <c r="E51" s="110" t="s">
        <v>162</v>
      </c>
      <c r="F51" s="110" t="s">
        <v>36</v>
      </c>
      <c r="G51" s="110" t="s">
        <v>41</v>
      </c>
      <c r="H51" s="111">
        <v>1053</v>
      </c>
      <c r="I51" s="111">
        <v>1267</v>
      </c>
      <c r="J51" s="111">
        <v>1265</v>
      </c>
      <c r="K51" s="111">
        <v>1055</v>
      </c>
      <c r="L51" s="111">
        <v>450</v>
      </c>
      <c r="M51" s="112">
        <v>2320</v>
      </c>
    </row>
    <row r="52" spans="2:21" ht="45" customHeight="1" x14ac:dyDescent="0.25">
      <c r="B52" s="110" t="s">
        <v>163</v>
      </c>
      <c r="C52" s="110" t="s">
        <v>164</v>
      </c>
      <c r="D52" s="110" t="s">
        <v>165</v>
      </c>
      <c r="E52" s="110" t="s">
        <v>166</v>
      </c>
      <c r="F52" s="110" t="s">
        <v>63</v>
      </c>
      <c r="G52" s="110"/>
      <c r="H52" s="111">
        <v>53</v>
      </c>
      <c r="I52" s="111">
        <v>1267</v>
      </c>
      <c r="J52" s="111">
        <v>265</v>
      </c>
      <c r="K52" s="111">
        <v>1055</v>
      </c>
      <c r="L52" s="111">
        <v>250</v>
      </c>
      <c r="M52" s="112">
        <v>1320</v>
      </c>
    </row>
    <row r="53" spans="2:21" ht="45" customHeight="1" x14ac:dyDescent="0.25">
      <c r="B53" s="110" t="s">
        <v>167</v>
      </c>
      <c r="C53" s="110" t="s">
        <v>168</v>
      </c>
      <c r="D53" s="110" t="s">
        <v>34</v>
      </c>
      <c r="E53" s="110" t="s">
        <v>40</v>
      </c>
      <c r="F53" s="110" t="s">
        <v>36</v>
      </c>
      <c r="G53" s="110"/>
      <c r="H53" s="111">
        <v>1053</v>
      </c>
      <c r="I53" s="111">
        <v>1267</v>
      </c>
      <c r="J53" s="111">
        <v>1265</v>
      </c>
      <c r="K53" s="111">
        <v>1055</v>
      </c>
      <c r="L53" s="111">
        <v>250</v>
      </c>
      <c r="M53" s="112">
        <v>2320</v>
      </c>
    </row>
    <row r="54" spans="2:21" ht="45" customHeight="1" x14ac:dyDescent="0.25">
      <c r="B54" s="110" t="s">
        <v>169</v>
      </c>
      <c r="C54" s="110" t="s">
        <v>170</v>
      </c>
      <c r="D54" s="110" t="s">
        <v>34</v>
      </c>
      <c r="E54" s="110" t="s">
        <v>162</v>
      </c>
      <c r="F54" s="110" t="s">
        <v>36</v>
      </c>
      <c r="G54" s="110" t="s">
        <v>41</v>
      </c>
      <c r="H54" s="111">
        <v>1053</v>
      </c>
      <c r="I54" s="111">
        <v>1267</v>
      </c>
      <c r="J54" s="111">
        <v>1265</v>
      </c>
      <c r="K54" s="111">
        <v>1055</v>
      </c>
      <c r="L54" s="111">
        <v>450</v>
      </c>
      <c r="M54" s="112">
        <v>2320</v>
      </c>
      <c r="U54" s="21"/>
    </row>
    <row r="55" spans="2:21" ht="45" customHeight="1" x14ac:dyDescent="0.25">
      <c r="B55" s="110" t="s">
        <v>171</v>
      </c>
      <c r="C55" s="110" t="s">
        <v>172</v>
      </c>
      <c r="D55" s="110" t="s">
        <v>34</v>
      </c>
      <c r="E55" s="110" t="s">
        <v>173</v>
      </c>
      <c r="F55" s="110" t="s">
        <v>36</v>
      </c>
      <c r="G55" s="110"/>
      <c r="H55" s="111">
        <v>1053</v>
      </c>
      <c r="I55" s="111">
        <v>1267</v>
      </c>
      <c r="J55" s="111">
        <v>1265</v>
      </c>
      <c r="K55" s="111">
        <v>1055</v>
      </c>
      <c r="L55" s="111">
        <v>250</v>
      </c>
      <c r="M55" s="112">
        <v>2320</v>
      </c>
    </row>
    <row r="56" spans="2:21" ht="45" customHeight="1" x14ac:dyDescent="0.25">
      <c r="B56" s="110" t="s">
        <v>174</v>
      </c>
      <c r="C56" s="110" t="s">
        <v>175</v>
      </c>
      <c r="D56" s="110" t="s">
        <v>48</v>
      </c>
      <c r="E56" s="110" t="s">
        <v>176</v>
      </c>
      <c r="F56" s="110" t="s">
        <v>63</v>
      </c>
      <c r="G56" s="110"/>
      <c r="H56" s="111">
        <v>1383</v>
      </c>
      <c r="I56" s="111">
        <v>1267</v>
      </c>
      <c r="J56" s="111">
        <v>1592</v>
      </c>
      <c r="K56" s="111">
        <v>1055</v>
      </c>
      <c r="L56" s="111">
        <v>450</v>
      </c>
      <c r="M56" s="112">
        <v>2650</v>
      </c>
    </row>
    <row r="57" spans="2:21" ht="45" customHeight="1" x14ac:dyDescent="0.25">
      <c r="B57" s="110" t="s">
        <v>177</v>
      </c>
      <c r="C57" s="110" t="s">
        <v>178</v>
      </c>
      <c r="D57" s="110" t="s">
        <v>58</v>
      </c>
      <c r="E57" s="110" t="s">
        <v>179</v>
      </c>
      <c r="F57" s="110" t="s">
        <v>63</v>
      </c>
      <c r="G57" s="110"/>
      <c r="H57" s="111">
        <v>443</v>
      </c>
      <c r="I57" s="111">
        <v>1267</v>
      </c>
      <c r="J57" s="111">
        <v>655</v>
      </c>
      <c r="K57" s="111">
        <v>1055</v>
      </c>
      <c r="L57" s="111">
        <v>250</v>
      </c>
      <c r="M57" s="112">
        <v>1710</v>
      </c>
    </row>
    <row r="58" spans="2:21" ht="45" customHeight="1" x14ac:dyDescent="0.25">
      <c r="B58" s="110" t="s">
        <v>180</v>
      </c>
      <c r="C58" s="110" t="s">
        <v>181</v>
      </c>
      <c r="D58" s="110" t="s">
        <v>58</v>
      </c>
      <c r="E58" s="110" t="s">
        <v>76</v>
      </c>
      <c r="F58" s="110" t="s">
        <v>36</v>
      </c>
      <c r="G58" s="110" t="s">
        <v>41</v>
      </c>
      <c r="H58" s="111">
        <v>443</v>
      </c>
      <c r="I58" s="111">
        <v>1267</v>
      </c>
      <c r="J58" s="111">
        <v>655</v>
      </c>
      <c r="K58" s="111">
        <v>1055</v>
      </c>
      <c r="L58" s="111">
        <v>250</v>
      </c>
      <c r="M58" s="112">
        <v>1710</v>
      </c>
    </row>
    <row r="59" spans="2:21" ht="45" customHeight="1" x14ac:dyDescent="0.25">
      <c r="B59" s="110" t="s">
        <v>180</v>
      </c>
      <c r="C59" s="110" t="s">
        <v>182</v>
      </c>
      <c r="D59" s="110" t="s">
        <v>58</v>
      </c>
      <c r="E59" s="110" t="s">
        <v>76</v>
      </c>
      <c r="F59" s="110" t="s">
        <v>36</v>
      </c>
      <c r="G59" s="110" t="s">
        <v>41</v>
      </c>
      <c r="H59" s="111">
        <v>443</v>
      </c>
      <c r="I59" s="111">
        <v>1267</v>
      </c>
      <c r="J59" s="111">
        <v>655</v>
      </c>
      <c r="K59" s="111">
        <v>1055</v>
      </c>
      <c r="L59" s="111">
        <v>250</v>
      </c>
      <c r="M59" s="112">
        <v>1710</v>
      </c>
    </row>
    <row r="60" spans="2:21" ht="45" customHeight="1" x14ac:dyDescent="0.25">
      <c r="B60" s="110" t="s">
        <v>183</v>
      </c>
      <c r="C60" s="110" t="s">
        <v>184</v>
      </c>
      <c r="D60" s="110" t="s">
        <v>165</v>
      </c>
      <c r="E60" s="110" t="s">
        <v>147</v>
      </c>
      <c r="F60" s="110" t="s">
        <v>36</v>
      </c>
      <c r="G60" s="110" t="s">
        <v>41</v>
      </c>
      <c r="H60" s="111">
        <v>53</v>
      </c>
      <c r="I60" s="111">
        <v>1267</v>
      </c>
      <c r="J60" s="111">
        <v>265</v>
      </c>
      <c r="K60" s="111">
        <v>1055</v>
      </c>
      <c r="L60" s="111">
        <v>250</v>
      </c>
      <c r="M60" s="112">
        <v>1320</v>
      </c>
    </row>
    <row r="61" spans="2:21" ht="45" customHeight="1" x14ac:dyDescent="0.25">
      <c r="B61" s="110" t="s">
        <v>183</v>
      </c>
      <c r="C61" s="110" t="s">
        <v>185</v>
      </c>
      <c r="D61" s="110" t="s">
        <v>165</v>
      </c>
      <c r="E61" s="110" t="s">
        <v>147</v>
      </c>
      <c r="F61" s="110" t="s">
        <v>36</v>
      </c>
      <c r="G61" s="110" t="s">
        <v>41</v>
      </c>
      <c r="H61" s="111">
        <v>53</v>
      </c>
      <c r="I61" s="111">
        <v>1267</v>
      </c>
      <c r="J61" s="111">
        <v>265</v>
      </c>
      <c r="K61" s="111">
        <v>1055</v>
      </c>
      <c r="L61" s="111">
        <v>250</v>
      </c>
      <c r="M61" s="112">
        <v>1320</v>
      </c>
    </row>
    <row r="62" spans="2:21" ht="45" customHeight="1" x14ac:dyDescent="0.25">
      <c r="B62" s="110" t="s">
        <v>186</v>
      </c>
      <c r="C62" s="110" t="s">
        <v>187</v>
      </c>
      <c r="D62" s="110" t="s">
        <v>165</v>
      </c>
      <c r="E62" s="110" t="s">
        <v>147</v>
      </c>
      <c r="F62" s="110" t="s">
        <v>63</v>
      </c>
      <c r="G62" s="110"/>
      <c r="H62" s="111">
        <v>53</v>
      </c>
      <c r="I62" s="111">
        <v>1267</v>
      </c>
      <c r="J62" s="111">
        <v>265</v>
      </c>
      <c r="K62" s="111">
        <v>1055</v>
      </c>
      <c r="L62" s="111">
        <v>250</v>
      </c>
      <c r="M62" s="112">
        <v>1320</v>
      </c>
    </row>
    <row r="63" spans="2:21" ht="45" customHeight="1" x14ac:dyDescent="0.25">
      <c r="B63" s="110" t="s">
        <v>186</v>
      </c>
      <c r="C63" s="110" t="s">
        <v>188</v>
      </c>
      <c r="D63" s="110" t="s">
        <v>165</v>
      </c>
      <c r="E63" s="110" t="s">
        <v>147</v>
      </c>
      <c r="F63" s="110" t="s">
        <v>63</v>
      </c>
      <c r="G63" s="110"/>
      <c r="H63" s="111">
        <v>53</v>
      </c>
      <c r="I63" s="111">
        <v>1267</v>
      </c>
      <c r="J63" s="111">
        <v>265</v>
      </c>
      <c r="K63" s="111">
        <v>1055</v>
      </c>
      <c r="L63" s="111">
        <v>250</v>
      </c>
      <c r="M63" s="112">
        <v>1320</v>
      </c>
    </row>
    <row r="64" spans="2:21" ht="45" customHeight="1" x14ac:dyDescent="0.25">
      <c r="B64" s="110" t="s">
        <v>189</v>
      </c>
      <c r="C64" s="110" t="s">
        <v>188</v>
      </c>
      <c r="D64" s="110" t="s">
        <v>165</v>
      </c>
      <c r="E64" s="110" t="s">
        <v>76</v>
      </c>
      <c r="F64" s="110" t="s">
        <v>63</v>
      </c>
      <c r="G64" s="110"/>
      <c r="H64" s="111">
        <v>53</v>
      </c>
      <c r="I64" s="111">
        <v>1267</v>
      </c>
      <c r="J64" s="111">
        <v>265</v>
      </c>
      <c r="K64" s="111">
        <v>1055</v>
      </c>
      <c r="L64" s="111">
        <v>250</v>
      </c>
      <c r="M64" s="112">
        <v>1320</v>
      </c>
    </row>
    <row r="65" spans="2:13" ht="45" customHeight="1" x14ac:dyDescent="0.25">
      <c r="B65" s="110" t="s">
        <v>190</v>
      </c>
      <c r="C65" s="110" t="s">
        <v>191</v>
      </c>
      <c r="D65" s="110" t="s">
        <v>34</v>
      </c>
      <c r="E65" s="110" t="s">
        <v>30</v>
      </c>
      <c r="F65" s="110" t="s">
        <v>63</v>
      </c>
      <c r="G65" s="110"/>
      <c r="H65" s="111">
        <v>1053</v>
      </c>
      <c r="I65" s="111">
        <v>1267</v>
      </c>
      <c r="J65" s="111">
        <v>1265</v>
      </c>
      <c r="K65" s="111">
        <v>1055</v>
      </c>
      <c r="L65" s="111">
        <v>250</v>
      </c>
      <c r="M65" s="112">
        <v>2320</v>
      </c>
    </row>
    <row r="66" spans="2:13" ht="45" customHeight="1" x14ac:dyDescent="0.25">
      <c r="B66" s="110" t="s">
        <v>192</v>
      </c>
      <c r="C66" s="110" t="s">
        <v>193</v>
      </c>
      <c r="D66" s="110" t="s">
        <v>58</v>
      </c>
      <c r="E66" s="110" t="s">
        <v>194</v>
      </c>
      <c r="F66" s="110" t="s">
        <v>36</v>
      </c>
      <c r="G66" s="110"/>
      <c r="H66" s="111">
        <v>443</v>
      </c>
      <c r="I66" s="111">
        <v>1267</v>
      </c>
      <c r="J66" s="111">
        <v>655</v>
      </c>
      <c r="K66" s="111">
        <v>1055</v>
      </c>
      <c r="L66" s="111">
        <v>250</v>
      </c>
      <c r="M66" s="112">
        <v>1710</v>
      </c>
    </row>
    <row r="67" spans="2:13" ht="45" customHeight="1" x14ac:dyDescent="0.25">
      <c r="B67" s="110" t="s">
        <v>195</v>
      </c>
      <c r="C67" s="110" t="s">
        <v>196</v>
      </c>
      <c r="D67" s="110" t="s">
        <v>34</v>
      </c>
      <c r="E67" s="110" t="s">
        <v>82</v>
      </c>
      <c r="F67" s="110" t="s">
        <v>31</v>
      </c>
      <c r="G67" s="110"/>
      <c r="H67" s="111">
        <v>1053</v>
      </c>
      <c r="I67" s="111">
        <v>1267</v>
      </c>
      <c r="J67" s="111">
        <v>1265</v>
      </c>
      <c r="K67" s="111">
        <v>1055</v>
      </c>
      <c r="L67" s="111">
        <v>0</v>
      </c>
      <c r="M67" s="112">
        <v>2320</v>
      </c>
    </row>
    <row r="68" spans="2:13" ht="45" customHeight="1" x14ac:dyDescent="0.25">
      <c r="B68" s="110" t="s">
        <v>197</v>
      </c>
      <c r="C68" s="110" t="s">
        <v>198</v>
      </c>
      <c r="D68" s="110" t="s">
        <v>29</v>
      </c>
      <c r="E68" s="110" t="s">
        <v>199</v>
      </c>
      <c r="F68" s="110" t="s">
        <v>36</v>
      </c>
      <c r="G68" s="110"/>
      <c r="H68" s="111">
        <v>719</v>
      </c>
      <c r="I68" s="111">
        <v>1267</v>
      </c>
      <c r="J68" s="111">
        <v>932</v>
      </c>
      <c r="K68" s="111">
        <v>1055</v>
      </c>
      <c r="L68" s="111">
        <v>250</v>
      </c>
      <c r="M68" s="112">
        <v>1990</v>
      </c>
    </row>
    <row r="69" spans="2:13" ht="45" customHeight="1" x14ac:dyDescent="0.25">
      <c r="B69" s="110" t="s">
        <v>200</v>
      </c>
      <c r="C69" s="110" t="s">
        <v>201</v>
      </c>
      <c r="D69" s="110" t="s">
        <v>48</v>
      </c>
      <c r="E69" s="110" t="s">
        <v>202</v>
      </c>
      <c r="F69" s="110" t="s">
        <v>63</v>
      </c>
      <c r="G69" s="110"/>
      <c r="H69" s="111">
        <v>1383</v>
      </c>
      <c r="I69" s="111">
        <v>1267</v>
      </c>
      <c r="J69" s="111">
        <v>1592</v>
      </c>
      <c r="K69" s="111">
        <v>1055</v>
      </c>
      <c r="L69" s="111">
        <v>250</v>
      </c>
      <c r="M69" s="112">
        <v>2650</v>
      </c>
    </row>
    <row r="70" spans="2:13" ht="45" customHeight="1" x14ac:dyDescent="0.25">
      <c r="B70" s="110" t="s">
        <v>203</v>
      </c>
      <c r="C70" s="110" t="s">
        <v>204</v>
      </c>
      <c r="D70" s="110" t="s">
        <v>58</v>
      </c>
      <c r="E70" s="110" t="s">
        <v>76</v>
      </c>
      <c r="F70" s="110" t="s">
        <v>63</v>
      </c>
      <c r="G70" s="110"/>
      <c r="H70" s="111">
        <v>443</v>
      </c>
      <c r="I70" s="111">
        <v>1267</v>
      </c>
      <c r="J70" s="111">
        <v>655</v>
      </c>
      <c r="K70" s="111">
        <v>1055</v>
      </c>
      <c r="L70" s="111">
        <v>250</v>
      </c>
      <c r="M70" s="112">
        <v>1710</v>
      </c>
    </row>
    <row r="71" spans="2:13" ht="45" customHeight="1" x14ac:dyDescent="0.25">
      <c r="B71" s="110" t="s">
        <v>205</v>
      </c>
      <c r="C71" s="110" t="s">
        <v>206</v>
      </c>
      <c r="D71" s="110" t="s">
        <v>58</v>
      </c>
      <c r="E71" s="110" t="s">
        <v>76</v>
      </c>
      <c r="F71" s="110" t="s">
        <v>36</v>
      </c>
      <c r="G71" s="110" t="s">
        <v>41</v>
      </c>
      <c r="H71" s="111">
        <v>443</v>
      </c>
      <c r="I71" s="111">
        <v>1267</v>
      </c>
      <c r="J71" s="111">
        <v>655</v>
      </c>
      <c r="K71" s="111">
        <v>1055</v>
      </c>
      <c r="L71" s="111">
        <v>250</v>
      </c>
      <c r="M71" s="112">
        <v>1710</v>
      </c>
    </row>
    <row r="72" spans="2:13" ht="45" customHeight="1" x14ac:dyDescent="0.25">
      <c r="B72" s="110" t="s">
        <v>207</v>
      </c>
      <c r="C72" s="110" t="s">
        <v>208</v>
      </c>
      <c r="D72" s="110" t="s">
        <v>34</v>
      </c>
      <c r="E72" s="110" t="s">
        <v>209</v>
      </c>
      <c r="F72" s="110" t="s">
        <v>63</v>
      </c>
      <c r="G72" s="110"/>
      <c r="H72" s="111">
        <v>1053</v>
      </c>
      <c r="I72" s="111">
        <v>1267</v>
      </c>
      <c r="J72" s="111">
        <v>1265</v>
      </c>
      <c r="K72" s="111">
        <v>1055</v>
      </c>
      <c r="L72" s="111">
        <v>250</v>
      </c>
      <c r="M72" s="112">
        <v>2320</v>
      </c>
    </row>
    <row r="73" spans="2:13" ht="45" customHeight="1" x14ac:dyDescent="0.25">
      <c r="B73" s="110" t="s">
        <v>210</v>
      </c>
      <c r="C73" s="110" t="s">
        <v>211</v>
      </c>
      <c r="D73" s="110" t="s">
        <v>34</v>
      </c>
      <c r="E73" s="110" t="s">
        <v>40</v>
      </c>
      <c r="F73" s="110" t="s">
        <v>63</v>
      </c>
      <c r="G73" s="110"/>
      <c r="H73" s="111">
        <v>1053</v>
      </c>
      <c r="I73" s="111">
        <v>1267</v>
      </c>
      <c r="J73" s="111">
        <v>1265</v>
      </c>
      <c r="K73" s="111">
        <v>1055</v>
      </c>
      <c r="L73" s="111">
        <v>250</v>
      </c>
      <c r="M73" s="112">
        <v>2320</v>
      </c>
    </row>
    <row r="74" spans="2:13" ht="45" customHeight="1" x14ac:dyDescent="0.25">
      <c r="B74" s="110" t="s">
        <v>212</v>
      </c>
      <c r="C74" s="110" t="s">
        <v>213</v>
      </c>
      <c r="D74" s="110" t="s">
        <v>34</v>
      </c>
      <c r="E74" s="110" t="s">
        <v>125</v>
      </c>
      <c r="F74" s="110" t="s">
        <v>36</v>
      </c>
      <c r="G74" s="110" t="s">
        <v>37</v>
      </c>
      <c r="H74" s="111">
        <v>1053</v>
      </c>
      <c r="I74" s="111">
        <v>1267</v>
      </c>
      <c r="J74" s="111">
        <v>1265</v>
      </c>
      <c r="K74" s="111">
        <v>1055</v>
      </c>
      <c r="L74" s="111">
        <v>250</v>
      </c>
      <c r="M74" s="112">
        <v>2320</v>
      </c>
    </row>
    <row r="75" spans="2:13" ht="45" customHeight="1" x14ac:dyDescent="0.25">
      <c r="B75" s="110" t="s">
        <v>212</v>
      </c>
      <c r="C75" s="110" t="s">
        <v>214</v>
      </c>
      <c r="D75" s="110" t="s">
        <v>34</v>
      </c>
      <c r="E75" s="110" t="s">
        <v>125</v>
      </c>
      <c r="F75" s="110" t="s">
        <v>36</v>
      </c>
      <c r="G75" s="110" t="s">
        <v>37</v>
      </c>
      <c r="H75" s="111">
        <v>1053</v>
      </c>
      <c r="I75" s="111">
        <v>1267</v>
      </c>
      <c r="J75" s="111">
        <v>1265</v>
      </c>
      <c r="K75" s="111">
        <v>1055</v>
      </c>
      <c r="L75" s="111">
        <v>250</v>
      </c>
      <c r="M75" s="112">
        <v>2320</v>
      </c>
    </row>
    <row r="76" spans="2:13" ht="45" customHeight="1" x14ac:dyDescent="0.25">
      <c r="B76" s="110" t="s">
        <v>215</v>
      </c>
      <c r="C76" s="110" t="s">
        <v>216</v>
      </c>
      <c r="D76" s="110" t="s">
        <v>34</v>
      </c>
      <c r="E76" s="110" t="s">
        <v>45</v>
      </c>
      <c r="F76" s="110" t="s">
        <v>63</v>
      </c>
      <c r="G76" s="110"/>
      <c r="H76" s="111">
        <v>1053</v>
      </c>
      <c r="I76" s="111">
        <v>1267</v>
      </c>
      <c r="J76" s="111">
        <v>1265</v>
      </c>
      <c r="K76" s="111">
        <v>1055</v>
      </c>
      <c r="L76" s="111">
        <v>250</v>
      </c>
      <c r="M76" s="112">
        <v>2320</v>
      </c>
    </row>
    <row r="77" spans="2:13" ht="45" customHeight="1" x14ac:dyDescent="0.25">
      <c r="B77" s="110" t="s">
        <v>217</v>
      </c>
      <c r="C77" s="110" t="s">
        <v>218</v>
      </c>
      <c r="D77" s="110" t="s">
        <v>58</v>
      </c>
      <c r="E77" s="110" t="s">
        <v>59</v>
      </c>
      <c r="F77" s="110" t="s">
        <v>36</v>
      </c>
      <c r="G77" s="110" t="s">
        <v>37</v>
      </c>
      <c r="H77" s="111">
        <v>443</v>
      </c>
      <c r="I77" s="111">
        <v>1267</v>
      </c>
      <c r="J77" s="111">
        <v>655</v>
      </c>
      <c r="K77" s="111">
        <v>1055</v>
      </c>
      <c r="L77" s="111">
        <v>250</v>
      </c>
      <c r="M77" s="112">
        <v>1710</v>
      </c>
    </row>
    <row r="78" spans="2:13" ht="45" customHeight="1" x14ac:dyDescent="0.25">
      <c r="B78" s="110" t="s">
        <v>219</v>
      </c>
      <c r="C78" s="110" t="s">
        <v>220</v>
      </c>
      <c r="D78" s="110" t="s">
        <v>165</v>
      </c>
      <c r="E78" s="110" t="s">
        <v>147</v>
      </c>
      <c r="F78" s="110" t="s">
        <v>63</v>
      </c>
      <c r="G78" s="110"/>
      <c r="H78" s="111">
        <v>53</v>
      </c>
      <c r="I78" s="111">
        <v>1267</v>
      </c>
      <c r="J78" s="111">
        <v>265</v>
      </c>
      <c r="K78" s="111">
        <v>1055</v>
      </c>
      <c r="L78" s="111">
        <v>250</v>
      </c>
      <c r="M78" s="112">
        <v>1320</v>
      </c>
    </row>
    <row r="79" spans="2:13" ht="45" customHeight="1" x14ac:dyDescent="0.25">
      <c r="B79" s="110" t="s">
        <v>221</v>
      </c>
      <c r="C79" s="110" t="s">
        <v>222</v>
      </c>
      <c r="D79" s="110" t="s">
        <v>34</v>
      </c>
      <c r="E79" s="110" t="s">
        <v>223</v>
      </c>
      <c r="F79" s="110" t="s">
        <v>63</v>
      </c>
      <c r="G79" s="110"/>
      <c r="H79" s="111">
        <v>1053</v>
      </c>
      <c r="I79" s="111">
        <v>1267</v>
      </c>
      <c r="J79" s="111">
        <v>1265</v>
      </c>
      <c r="K79" s="111">
        <v>1055</v>
      </c>
      <c r="L79" s="111">
        <v>250</v>
      </c>
      <c r="M79" s="112">
        <v>2320</v>
      </c>
    </row>
    <row r="80" spans="2:13" ht="45" customHeight="1" x14ac:dyDescent="0.25">
      <c r="B80" s="110" t="s">
        <v>224</v>
      </c>
      <c r="C80" s="110" t="s">
        <v>225</v>
      </c>
      <c r="D80" s="110" t="s">
        <v>34</v>
      </c>
      <c r="E80" s="110" t="s">
        <v>162</v>
      </c>
      <c r="F80" s="110" t="s">
        <v>36</v>
      </c>
      <c r="G80" s="110" t="s">
        <v>41</v>
      </c>
      <c r="H80" s="111">
        <v>1053</v>
      </c>
      <c r="I80" s="111">
        <v>1267</v>
      </c>
      <c r="J80" s="111">
        <v>1265</v>
      </c>
      <c r="K80" s="111">
        <v>1055</v>
      </c>
      <c r="L80" s="111">
        <v>450</v>
      </c>
      <c r="M80" s="112">
        <v>2320</v>
      </c>
    </row>
    <row r="81" spans="2:13" ht="45" customHeight="1" x14ac:dyDescent="0.25">
      <c r="B81" s="110" t="s">
        <v>226</v>
      </c>
      <c r="C81" s="110" t="s">
        <v>227</v>
      </c>
      <c r="D81" s="110" t="s">
        <v>58</v>
      </c>
      <c r="E81" s="110" t="s">
        <v>76</v>
      </c>
      <c r="F81" s="110" t="s">
        <v>36</v>
      </c>
      <c r="G81" s="110" t="s">
        <v>41</v>
      </c>
      <c r="H81" s="111">
        <v>443</v>
      </c>
      <c r="I81" s="111">
        <v>1267</v>
      </c>
      <c r="J81" s="111">
        <v>655</v>
      </c>
      <c r="K81" s="111">
        <v>1055</v>
      </c>
      <c r="L81" s="111">
        <v>250</v>
      </c>
      <c r="M81" s="112">
        <v>1710</v>
      </c>
    </row>
    <row r="82" spans="2:13" ht="45" customHeight="1" x14ac:dyDescent="0.25">
      <c r="B82" s="110" t="s">
        <v>228</v>
      </c>
      <c r="C82" s="110" t="s">
        <v>75</v>
      </c>
      <c r="D82" s="110" t="s">
        <v>58</v>
      </c>
      <c r="E82" s="110" t="s">
        <v>76</v>
      </c>
      <c r="F82" s="110" t="s">
        <v>63</v>
      </c>
      <c r="G82" s="110"/>
      <c r="H82" s="111">
        <v>443</v>
      </c>
      <c r="I82" s="111">
        <v>1267</v>
      </c>
      <c r="J82" s="111">
        <v>655</v>
      </c>
      <c r="K82" s="111">
        <v>1055</v>
      </c>
      <c r="L82" s="111">
        <v>250</v>
      </c>
      <c r="M82" s="112">
        <v>1710</v>
      </c>
    </row>
    <row r="83" spans="2:13" ht="45" customHeight="1" x14ac:dyDescent="0.25">
      <c r="B83" s="110" t="s">
        <v>229</v>
      </c>
      <c r="C83" s="110" t="s">
        <v>230</v>
      </c>
      <c r="D83" s="110" t="s">
        <v>34</v>
      </c>
      <c r="E83" s="110" t="s">
        <v>96</v>
      </c>
      <c r="F83" s="110" t="s">
        <v>63</v>
      </c>
      <c r="G83" s="110"/>
      <c r="H83" s="111">
        <v>1053</v>
      </c>
      <c r="I83" s="111">
        <v>1267</v>
      </c>
      <c r="J83" s="111">
        <v>1265</v>
      </c>
      <c r="K83" s="111">
        <v>1055</v>
      </c>
      <c r="L83" s="111">
        <v>450</v>
      </c>
      <c r="M83" s="112">
        <v>2320</v>
      </c>
    </row>
    <row r="84" spans="2:13" ht="45" customHeight="1" x14ac:dyDescent="0.25">
      <c r="B84" s="110" t="s">
        <v>231</v>
      </c>
      <c r="C84" s="110" t="s">
        <v>232</v>
      </c>
      <c r="D84" s="110" t="s">
        <v>34</v>
      </c>
      <c r="E84" s="110" t="s">
        <v>96</v>
      </c>
      <c r="F84" s="110" t="s">
        <v>63</v>
      </c>
      <c r="G84" s="110"/>
      <c r="H84" s="111">
        <v>1053</v>
      </c>
      <c r="I84" s="111">
        <v>1267</v>
      </c>
      <c r="J84" s="111">
        <v>1265</v>
      </c>
      <c r="K84" s="111">
        <v>1055</v>
      </c>
      <c r="L84" s="111">
        <v>450</v>
      </c>
      <c r="M84" s="112">
        <v>2320</v>
      </c>
    </row>
    <row r="85" spans="2:13" ht="45" customHeight="1" x14ac:dyDescent="0.25">
      <c r="B85" s="110" t="s">
        <v>233</v>
      </c>
      <c r="C85" s="110" t="s">
        <v>234</v>
      </c>
      <c r="D85" s="110" t="s">
        <v>58</v>
      </c>
      <c r="E85" s="110" t="s">
        <v>235</v>
      </c>
      <c r="F85" s="110" t="s">
        <v>63</v>
      </c>
      <c r="G85" s="110"/>
      <c r="H85" s="111">
        <v>443</v>
      </c>
      <c r="I85" s="111">
        <v>1267</v>
      </c>
      <c r="J85" s="111">
        <v>655</v>
      </c>
      <c r="K85" s="111">
        <v>1055</v>
      </c>
      <c r="L85" s="111">
        <v>250</v>
      </c>
      <c r="M85" s="112">
        <v>1710</v>
      </c>
    </row>
    <row r="86" spans="2:13" ht="45" customHeight="1" x14ac:dyDescent="0.25">
      <c r="B86" s="110" t="s">
        <v>236</v>
      </c>
      <c r="C86" s="110" t="s">
        <v>237</v>
      </c>
      <c r="D86" s="110" t="s">
        <v>34</v>
      </c>
      <c r="E86" s="110" t="s">
        <v>238</v>
      </c>
      <c r="F86" s="110" t="s">
        <v>63</v>
      </c>
      <c r="G86" s="110"/>
      <c r="H86" s="111">
        <v>1053</v>
      </c>
      <c r="I86" s="111">
        <v>1267</v>
      </c>
      <c r="J86" s="111">
        <v>1265</v>
      </c>
      <c r="K86" s="111">
        <v>1055</v>
      </c>
      <c r="L86" s="111">
        <v>250</v>
      </c>
      <c r="M86" s="112">
        <v>2320</v>
      </c>
    </row>
    <row r="87" spans="2:13" ht="45" customHeight="1" x14ac:dyDescent="0.25">
      <c r="B87" s="110" t="s">
        <v>239</v>
      </c>
      <c r="C87" s="110" t="s">
        <v>240</v>
      </c>
      <c r="D87" s="110" t="s">
        <v>34</v>
      </c>
      <c r="E87" s="110" t="s">
        <v>99</v>
      </c>
      <c r="F87" s="110" t="s">
        <v>63</v>
      </c>
      <c r="G87" s="110"/>
      <c r="H87" s="111">
        <v>1053</v>
      </c>
      <c r="I87" s="111">
        <v>1267</v>
      </c>
      <c r="J87" s="111">
        <v>1265</v>
      </c>
      <c r="K87" s="111">
        <v>1055</v>
      </c>
      <c r="L87" s="111">
        <v>250</v>
      </c>
      <c r="M87" s="112">
        <v>2320</v>
      </c>
    </row>
    <row r="88" spans="2:13" ht="45" customHeight="1" x14ac:dyDescent="0.25">
      <c r="B88" s="110" t="s">
        <v>241</v>
      </c>
      <c r="C88" s="110" t="s">
        <v>242</v>
      </c>
      <c r="D88" s="110" t="s">
        <v>29</v>
      </c>
      <c r="E88" s="110" t="s">
        <v>35</v>
      </c>
      <c r="F88" s="110" t="s">
        <v>36</v>
      </c>
      <c r="G88" s="110" t="s">
        <v>37</v>
      </c>
      <c r="H88" s="111">
        <v>719</v>
      </c>
      <c r="I88" s="111">
        <v>1267</v>
      </c>
      <c r="J88" s="111">
        <v>932</v>
      </c>
      <c r="K88" s="111">
        <v>1055</v>
      </c>
      <c r="L88" s="111">
        <v>250</v>
      </c>
      <c r="M88" s="112">
        <v>1990</v>
      </c>
    </row>
    <row r="89" spans="2:13" ht="45" customHeight="1" x14ac:dyDescent="0.25">
      <c r="B89" s="110" t="s">
        <v>243</v>
      </c>
      <c r="C89" s="110" t="s">
        <v>244</v>
      </c>
      <c r="D89" s="110" t="s">
        <v>34</v>
      </c>
      <c r="E89" s="110" t="s">
        <v>40</v>
      </c>
      <c r="F89" s="110" t="s">
        <v>63</v>
      </c>
      <c r="G89" s="110"/>
      <c r="H89" s="111">
        <v>1053</v>
      </c>
      <c r="I89" s="111">
        <v>1267</v>
      </c>
      <c r="J89" s="111">
        <v>1265</v>
      </c>
      <c r="K89" s="111">
        <v>1055</v>
      </c>
      <c r="L89" s="111">
        <v>250</v>
      </c>
      <c r="M89" s="112">
        <v>2320</v>
      </c>
    </row>
    <row r="90" spans="2:13" ht="45" customHeight="1" x14ac:dyDescent="0.25">
      <c r="B90" s="110" t="s">
        <v>245</v>
      </c>
      <c r="C90" s="110" t="s">
        <v>246</v>
      </c>
      <c r="D90" s="110" t="s">
        <v>34</v>
      </c>
      <c r="E90" s="110" t="s">
        <v>102</v>
      </c>
      <c r="F90" s="110" t="s">
        <v>36</v>
      </c>
      <c r="G90" s="110" t="s">
        <v>41</v>
      </c>
      <c r="H90" s="111">
        <v>1053</v>
      </c>
      <c r="I90" s="111">
        <v>1267</v>
      </c>
      <c r="J90" s="111">
        <v>1265</v>
      </c>
      <c r="K90" s="111">
        <v>1055</v>
      </c>
      <c r="L90" s="111">
        <v>250</v>
      </c>
      <c r="M90" s="112">
        <v>2320</v>
      </c>
    </row>
    <row r="91" spans="2:13" ht="45" customHeight="1" x14ac:dyDescent="0.25">
      <c r="B91" s="110" t="s">
        <v>247</v>
      </c>
      <c r="C91" s="110" t="s">
        <v>248</v>
      </c>
      <c r="D91" s="110" t="s">
        <v>29</v>
      </c>
      <c r="E91" s="110" t="s">
        <v>249</v>
      </c>
      <c r="F91" s="110" t="s">
        <v>63</v>
      </c>
      <c r="G91" s="110"/>
      <c r="H91" s="111">
        <v>719</v>
      </c>
      <c r="I91" s="111">
        <v>1267</v>
      </c>
      <c r="J91" s="111">
        <v>932</v>
      </c>
      <c r="K91" s="111">
        <v>1055</v>
      </c>
      <c r="L91" s="111">
        <v>250</v>
      </c>
      <c r="M91" s="112">
        <v>1990</v>
      </c>
    </row>
    <row r="92" spans="2:13" ht="45" customHeight="1" x14ac:dyDescent="0.25">
      <c r="B92" s="110" t="s">
        <v>250</v>
      </c>
      <c r="C92" s="110" t="s">
        <v>251</v>
      </c>
      <c r="D92" s="110" t="s">
        <v>34</v>
      </c>
      <c r="E92" s="110" t="s">
        <v>45</v>
      </c>
      <c r="F92" s="110" t="s">
        <v>63</v>
      </c>
      <c r="G92" s="110"/>
      <c r="H92" s="111">
        <v>1053</v>
      </c>
      <c r="I92" s="111">
        <v>1267</v>
      </c>
      <c r="J92" s="111">
        <v>1265</v>
      </c>
      <c r="K92" s="111">
        <v>1055</v>
      </c>
      <c r="L92" s="111">
        <v>250</v>
      </c>
      <c r="M92" s="112">
        <v>2320</v>
      </c>
    </row>
    <row r="93" spans="2:13" ht="45" customHeight="1" x14ac:dyDescent="0.25">
      <c r="B93" s="110" t="s">
        <v>252</v>
      </c>
      <c r="C93" s="110" t="s">
        <v>253</v>
      </c>
      <c r="D93" s="110" t="s">
        <v>34</v>
      </c>
      <c r="E93" s="110" t="s">
        <v>35</v>
      </c>
      <c r="F93" s="110" t="s">
        <v>36</v>
      </c>
      <c r="G93" s="110" t="s">
        <v>37</v>
      </c>
      <c r="H93" s="111">
        <v>1053</v>
      </c>
      <c r="I93" s="111">
        <v>1267</v>
      </c>
      <c r="J93" s="111">
        <v>1265</v>
      </c>
      <c r="K93" s="111">
        <v>1055</v>
      </c>
      <c r="L93" s="111">
        <v>250</v>
      </c>
      <c r="M93" s="112">
        <v>2320</v>
      </c>
    </row>
    <row r="94" spans="2:13" ht="45" customHeight="1" x14ac:dyDescent="0.25">
      <c r="B94" s="110" t="s">
        <v>254</v>
      </c>
      <c r="C94" s="110" t="s">
        <v>255</v>
      </c>
      <c r="D94" s="110" t="s">
        <v>29</v>
      </c>
      <c r="E94" s="110" t="s">
        <v>52</v>
      </c>
      <c r="F94" s="110" t="s">
        <v>63</v>
      </c>
      <c r="G94" s="110"/>
      <c r="H94" s="111">
        <v>719</v>
      </c>
      <c r="I94" s="111">
        <v>1267</v>
      </c>
      <c r="J94" s="111">
        <v>932</v>
      </c>
      <c r="K94" s="111">
        <v>1055</v>
      </c>
      <c r="L94" s="111">
        <v>250</v>
      </c>
      <c r="M94" s="112">
        <v>1990</v>
      </c>
    </row>
    <row r="95" spans="2:13" ht="45" customHeight="1" x14ac:dyDescent="0.25">
      <c r="B95" s="110" t="s">
        <v>256</v>
      </c>
      <c r="C95" s="110" t="s">
        <v>257</v>
      </c>
      <c r="D95" s="110" t="s">
        <v>29</v>
      </c>
      <c r="E95" s="110" t="s">
        <v>52</v>
      </c>
      <c r="F95" s="110" t="s">
        <v>63</v>
      </c>
      <c r="G95" s="110"/>
      <c r="H95" s="111">
        <v>719</v>
      </c>
      <c r="I95" s="111">
        <v>1267</v>
      </c>
      <c r="J95" s="111">
        <v>932</v>
      </c>
      <c r="K95" s="111">
        <v>1055</v>
      </c>
      <c r="L95" s="111">
        <v>250</v>
      </c>
      <c r="M95" s="112">
        <v>1990</v>
      </c>
    </row>
    <row r="96" spans="2:13" ht="45" customHeight="1" x14ac:dyDescent="0.25">
      <c r="B96" s="110" t="s">
        <v>258</v>
      </c>
      <c r="C96" s="110" t="s">
        <v>259</v>
      </c>
      <c r="D96" s="110" t="s">
        <v>48</v>
      </c>
      <c r="E96" s="110" t="s">
        <v>260</v>
      </c>
      <c r="F96" s="110" t="s">
        <v>36</v>
      </c>
      <c r="G96" s="110"/>
      <c r="H96" s="111">
        <v>1383</v>
      </c>
      <c r="I96" s="111">
        <v>1267</v>
      </c>
      <c r="J96" s="111">
        <v>1592</v>
      </c>
      <c r="K96" s="111">
        <v>1055</v>
      </c>
      <c r="L96" s="111">
        <v>450</v>
      </c>
      <c r="M96" s="112">
        <v>2650</v>
      </c>
    </row>
    <row r="97" spans="2:13" ht="45" customHeight="1" x14ac:dyDescent="0.25">
      <c r="B97" s="110" t="s">
        <v>261</v>
      </c>
      <c r="C97" s="110" t="s">
        <v>262</v>
      </c>
      <c r="D97" s="110" t="s">
        <v>58</v>
      </c>
      <c r="E97" s="110" t="s">
        <v>194</v>
      </c>
      <c r="F97" s="110" t="s">
        <v>36</v>
      </c>
      <c r="G97" s="110"/>
      <c r="H97" s="111">
        <v>443</v>
      </c>
      <c r="I97" s="111">
        <v>1267</v>
      </c>
      <c r="J97" s="111">
        <v>655</v>
      </c>
      <c r="K97" s="111">
        <v>1055</v>
      </c>
      <c r="L97" s="111">
        <v>250</v>
      </c>
      <c r="M97" s="112">
        <v>1710</v>
      </c>
    </row>
    <row r="98" spans="2:13" ht="45" customHeight="1" x14ac:dyDescent="0.25">
      <c r="B98" s="110" t="s">
        <v>263</v>
      </c>
      <c r="C98" s="110" t="s">
        <v>264</v>
      </c>
      <c r="D98" s="110" t="s">
        <v>165</v>
      </c>
      <c r="E98" s="110" t="s">
        <v>147</v>
      </c>
      <c r="F98" s="110" t="s">
        <v>265</v>
      </c>
      <c r="G98" s="110"/>
      <c r="H98" s="111">
        <v>53</v>
      </c>
      <c r="I98" s="111">
        <v>1267</v>
      </c>
      <c r="J98" s="111">
        <v>265</v>
      </c>
      <c r="K98" s="111">
        <v>1055</v>
      </c>
      <c r="L98" s="111">
        <v>250</v>
      </c>
      <c r="M98" s="112">
        <v>1320</v>
      </c>
    </row>
    <row r="99" spans="2:13" ht="45" customHeight="1" x14ac:dyDescent="0.25">
      <c r="B99" s="110" t="s">
        <v>266</v>
      </c>
      <c r="C99" s="110" t="s">
        <v>267</v>
      </c>
      <c r="D99" s="110" t="s">
        <v>34</v>
      </c>
      <c r="E99" s="110" t="s">
        <v>79</v>
      </c>
      <c r="F99" s="110" t="s">
        <v>63</v>
      </c>
      <c r="G99" s="110"/>
      <c r="H99" s="111">
        <v>1053</v>
      </c>
      <c r="I99" s="111">
        <v>1267</v>
      </c>
      <c r="J99" s="111">
        <v>1265</v>
      </c>
      <c r="K99" s="111">
        <v>1055</v>
      </c>
      <c r="L99" s="111">
        <v>450</v>
      </c>
      <c r="M99" s="112">
        <v>2320</v>
      </c>
    </row>
    <row r="100" spans="2:13" ht="45" customHeight="1" x14ac:dyDescent="0.25">
      <c r="B100" s="110" t="s">
        <v>268</v>
      </c>
      <c r="C100" s="110" t="s">
        <v>269</v>
      </c>
      <c r="D100" s="110" t="s">
        <v>34</v>
      </c>
      <c r="E100" s="110" t="s">
        <v>125</v>
      </c>
      <c r="F100" s="110" t="s">
        <v>36</v>
      </c>
      <c r="G100" s="110" t="s">
        <v>37</v>
      </c>
      <c r="H100" s="111">
        <v>1053</v>
      </c>
      <c r="I100" s="111">
        <v>1267</v>
      </c>
      <c r="J100" s="111">
        <v>1265</v>
      </c>
      <c r="K100" s="111">
        <v>1055</v>
      </c>
      <c r="L100" s="111">
        <v>250</v>
      </c>
      <c r="M100" s="112">
        <v>2320</v>
      </c>
    </row>
    <row r="101" spans="2:13" ht="45" customHeight="1" x14ac:dyDescent="0.25">
      <c r="B101" s="110" t="s">
        <v>270</v>
      </c>
      <c r="C101" s="110" t="s">
        <v>271</v>
      </c>
      <c r="D101" s="110" t="s">
        <v>34</v>
      </c>
      <c r="E101" s="110" t="s">
        <v>45</v>
      </c>
      <c r="F101" s="110" t="s">
        <v>63</v>
      </c>
      <c r="G101" s="110"/>
      <c r="H101" s="111">
        <v>1053</v>
      </c>
      <c r="I101" s="111">
        <v>1267</v>
      </c>
      <c r="J101" s="111">
        <v>1265</v>
      </c>
      <c r="K101" s="111">
        <v>1055</v>
      </c>
      <c r="L101" s="111">
        <v>250</v>
      </c>
      <c r="M101" s="112">
        <v>2320</v>
      </c>
    </row>
    <row r="102" spans="2:13" ht="45" customHeight="1" x14ac:dyDescent="0.25">
      <c r="B102" s="110" t="s">
        <v>272</v>
      </c>
      <c r="C102" s="110" t="s">
        <v>273</v>
      </c>
      <c r="D102" s="110" t="s">
        <v>34</v>
      </c>
      <c r="E102" s="110" t="s">
        <v>40</v>
      </c>
      <c r="F102" s="110" t="s">
        <v>63</v>
      </c>
      <c r="G102" s="110"/>
      <c r="H102" s="111">
        <v>1053</v>
      </c>
      <c r="I102" s="111">
        <v>1267</v>
      </c>
      <c r="J102" s="111">
        <v>1265</v>
      </c>
      <c r="K102" s="111">
        <v>1055</v>
      </c>
      <c r="L102" s="111">
        <v>250</v>
      </c>
      <c r="M102" s="112">
        <v>2320</v>
      </c>
    </row>
    <row r="103" spans="2:13" ht="45" customHeight="1" x14ac:dyDescent="0.25">
      <c r="B103" s="110" t="s">
        <v>274</v>
      </c>
      <c r="C103" s="110" t="s">
        <v>275</v>
      </c>
      <c r="D103" s="110" t="s">
        <v>58</v>
      </c>
      <c r="E103" s="110" t="s">
        <v>96</v>
      </c>
      <c r="F103" s="110" t="s">
        <v>63</v>
      </c>
      <c r="G103" s="110"/>
      <c r="H103" s="111">
        <v>443</v>
      </c>
      <c r="I103" s="111">
        <v>1267</v>
      </c>
      <c r="J103" s="111">
        <v>655</v>
      </c>
      <c r="K103" s="111">
        <v>1055</v>
      </c>
      <c r="L103" s="111">
        <v>450</v>
      </c>
      <c r="M103" s="112">
        <v>1710</v>
      </c>
    </row>
    <row r="104" spans="2:13" ht="45" customHeight="1" x14ac:dyDescent="0.25">
      <c r="B104" s="110" t="s">
        <v>276</v>
      </c>
      <c r="C104" s="110" t="s">
        <v>277</v>
      </c>
      <c r="D104" s="110" t="s">
        <v>34</v>
      </c>
      <c r="E104" s="110" t="s">
        <v>35</v>
      </c>
      <c r="F104" s="110" t="s">
        <v>63</v>
      </c>
      <c r="G104" s="110"/>
      <c r="H104" s="111">
        <v>1053</v>
      </c>
      <c r="I104" s="111">
        <v>1267</v>
      </c>
      <c r="J104" s="111">
        <v>1265</v>
      </c>
      <c r="K104" s="111">
        <v>1055</v>
      </c>
      <c r="L104" s="111">
        <v>250</v>
      </c>
      <c r="M104" s="112">
        <v>2320</v>
      </c>
    </row>
    <row r="105" spans="2:13" ht="45" customHeight="1" x14ac:dyDescent="0.25">
      <c r="B105" s="110" t="s">
        <v>278</v>
      </c>
      <c r="C105" s="110" t="s">
        <v>279</v>
      </c>
      <c r="D105" s="110" t="s">
        <v>29</v>
      </c>
      <c r="E105" s="110" t="s">
        <v>52</v>
      </c>
      <c r="F105" s="110" t="s">
        <v>36</v>
      </c>
      <c r="G105" s="110" t="s">
        <v>37</v>
      </c>
      <c r="H105" s="111">
        <v>719</v>
      </c>
      <c r="I105" s="111">
        <v>1267</v>
      </c>
      <c r="J105" s="111">
        <v>932</v>
      </c>
      <c r="K105" s="111">
        <v>1055</v>
      </c>
      <c r="L105" s="111">
        <v>250</v>
      </c>
      <c r="M105" s="112">
        <v>1990</v>
      </c>
    </row>
    <row r="106" spans="2:13" ht="45" customHeight="1" x14ac:dyDescent="0.25">
      <c r="B106" s="110" t="s">
        <v>280</v>
      </c>
      <c r="C106" s="110" t="s">
        <v>281</v>
      </c>
      <c r="D106" s="110" t="s">
        <v>34</v>
      </c>
      <c r="E106" s="110" t="s">
        <v>79</v>
      </c>
      <c r="F106" s="110" t="s">
        <v>63</v>
      </c>
      <c r="G106" s="110"/>
      <c r="H106" s="111">
        <v>1053</v>
      </c>
      <c r="I106" s="111">
        <v>1267</v>
      </c>
      <c r="J106" s="111">
        <v>1265</v>
      </c>
      <c r="K106" s="111">
        <v>1055</v>
      </c>
      <c r="L106" s="111">
        <v>250</v>
      </c>
      <c r="M106" s="112">
        <v>2320</v>
      </c>
    </row>
    <row r="107" spans="2:13" ht="45" customHeight="1" x14ac:dyDescent="0.25">
      <c r="B107" s="110" t="s">
        <v>282</v>
      </c>
      <c r="C107" s="110" t="s">
        <v>283</v>
      </c>
      <c r="D107" s="110" t="s">
        <v>34</v>
      </c>
      <c r="E107" s="110" t="s">
        <v>173</v>
      </c>
      <c r="F107" s="110" t="s">
        <v>36</v>
      </c>
      <c r="G107" s="110" t="s">
        <v>37</v>
      </c>
      <c r="H107" s="111">
        <v>1053</v>
      </c>
      <c r="I107" s="111">
        <v>1267</v>
      </c>
      <c r="J107" s="111">
        <v>1265</v>
      </c>
      <c r="K107" s="111">
        <v>1055</v>
      </c>
      <c r="L107" s="111">
        <v>250</v>
      </c>
      <c r="M107" s="112">
        <v>2320</v>
      </c>
    </row>
    <row r="108" spans="2:13" ht="45" customHeight="1" x14ac:dyDescent="0.25">
      <c r="B108" s="110" t="s">
        <v>284</v>
      </c>
      <c r="C108" s="110" t="s">
        <v>285</v>
      </c>
      <c r="D108" s="110" t="s">
        <v>58</v>
      </c>
      <c r="E108" s="110" t="s">
        <v>76</v>
      </c>
      <c r="F108" s="110" t="s">
        <v>63</v>
      </c>
      <c r="G108" s="110"/>
      <c r="H108" s="111">
        <v>443</v>
      </c>
      <c r="I108" s="111">
        <v>1267</v>
      </c>
      <c r="J108" s="111">
        <v>655</v>
      </c>
      <c r="K108" s="111">
        <v>1055</v>
      </c>
      <c r="L108" s="111">
        <v>250</v>
      </c>
      <c r="M108" s="112">
        <v>1710</v>
      </c>
    </row>
    <row r="109" spans="2:13" ht="45" customHeight="1" x14ac:dyDescent="0.25">
      <c r="B109" s="110" t="s">
        <v>286</v>
      </c>
      <c r="C109" s="110" t="s">
        <v>287</v>
      </c>
      <c r="D109" s="110" t="s">
        <v>34</v>
      </c>
      <c r="E109" s="110" t="s">
        <v>162</v>
      </c>
      <c r="F109" s="110" t="s">
        <v>36</v>
      </c>
      <c r="G109" s="110" t="s">
        <v>41</v>
      </c>
      <c r="H109" s="111">
        <v>1053</v>
      </c>
      <c r="I109" s="111">
        <v>1267</v>
      </c>
      <c r="J109" s="111">
        <v>1265</v>
      </c>
      <c r="K109" s="111">
        <v>1055</v>
      </c>
      <c r="L109" s="111">
        <v>450</v>
      </c>
      <c r="M109" s="112">
        <v>2320</v>
      </c>
    </row>
    <row r="110" spans="2:13" ht="45" customHeight="1" x14ac:dyDescent="0.25">
      <c r="B110" s="110" t="s">
        <v>288</v>
      </c>
      <c r="C110" s="110" t="s">
        <v>289</v>
      </c>
      <c r="D110" s="110" t="s">
        <v>29</v>
      </c>
      <c r="E110" s="110" t="s">
        <v>144</v>
      </c>
      <c r="F110" s="110" t="s">
        <v>36</v>
      </c>
      <c r="G110" s="110" t="s">
        <v>41</v>
      </c>
      <c r="H110" s="111">
        <v>719</v>
      </c>
      <c r="I110" s="111">
        <v>1267</v>
      </c>
      <c r="J110" s="111">
        <v>932</v>
      </c>
      <c r="K110" s="111">
        <v>1055</v>
      </c>
      <c r="L110" s="111">
        <v>250</v>
      </c>
      <c r="M110" s="112">
        <v>1990</v>
      </c>
    </row>
    <row r="111" spans="2:13" ht="45" customHeight="1" x14ac:dyDescent="0.25">
      <c r="B111" s="110" t="s">
        <v>290</v>
      </c>
      <c r="C111" s="110" t="s">
        <v>291</v>
      </c>
      <c r="D111" s="110" t="s">
        <v>34</v>
      </c>
      <c r="E111" s="110" t="s">
        <v>292</v>
      </c>
      <c r="F111" s="110" t="s">
        <v>63</v>
      </c>
      <c r="G111" s="110"/>
      <c r="H111" s="111">
        <v>1053</v>
      </c>
      <c r="I111" s="111">
        <v>1267</v>
      </c>
      <c r="J111" s="111">
        <v>1265</v>
      </c>
      <c r="K111" s="111">
        <v>1055</v>
      </c>
      <c r="L111" s="111">
        <v>450</v>
      </c>
      <c r="M111" s="112">
        <v>2320</v>
      </c>
    </row>
    <row r="112" spans="2:13" ht="45" customHeight="1" x14ac:dyDescent="0.25">
      <c r="B112" s="110" t="s">
        <v>293</v>
      </c>
      <c r="C112" s="110" t="s">
        <v>294</v>
      </c>
      <c r="D112" s="110" t="s">
        <v>34</v>
      </c>
      <c r="E112" s="110" t="s">
        <v>96</v>
      </c>
      <c r="F112" s="110" t="s">
        <v>63</v>
      </c>
      <c r="G112" s="110"/>
      <c r="H112" s="111">
        <v>1053</v>
      </c>
      <c r="I112" s="111">
        <v>1267</v>
      </c>
      <c r="J112" s="111">
        <v>1265</v>
      </c>
      <c r="K112" s="111">
        <v>1055</v>
      </c>
      <c r="L112" s="111">
        <v>450</v>
      </c>
      <c r="M112" s="112">
        <v>2320</v>
      </c>
    </row>
    <row r="113" spans="2:13" ht="45" customHeight="1" x14ac:dyDescent="0.25">
      <c r="B113" s="110" t="s">
        <v>295</v>
      </c>
      <c r="C113" s="110" t="s">
        <v>296</v>
      </c>
      <c r="D113" s="110" t="s">
        <v>34</v>
      </c>
      <c r="E113" s="110" t="s">
        <v>154</v>
      </c>
      <c r="F113" s="110" t="s">
        <v>63</v>
      </c>
      <c r="G113" s="110"/>
      <c r="H113" s="111">
        <v>1053</v>
      </c>
      <c r="I113" s="111">
        <v>1267</v>
      </c>
      <c r="J113" s="111">
        <v>1265</v>
      </c>
      <c r="K113" s="111">
        <v>1055</v>
      </c>
      <c r="L113" s="111">
        <v>250</v>
      </c>
      <c r="M113" s="112">
        <v>2320</v>
      </c>
    </row>
    <row r="114" spans="2:13" ht="45" customHeight="1" x14ac:dyDescent="0.25">
      <c r="B114" s="110" t="s">
        <v>297</v>
      </c>
      <c r="C114" s="110" t="s">
        <v>298</v>
      </c>
      <c r="D114" s="110" t="s">
        <v>165</v>
      </c>
      <c r="E114" s="110" t="s">
        <v>166</v>
      </c>
      <c r="F114" s="110" t="s">
        <v>63</v>
      </c>
      <c r="G114" s="110"/>
      <c r="H114" s="111">
        <v>53</v>
      </c>
      <c r="I114" s="111">
        <v>1267</v>
      </c>
      <c r="J114" s="111">
        <v>265</v>
      </c>
      <c r="K114" s="111">
        <v>1055</v>
      </c>
      <c r="L114" s="111">
        <v>250</v>
      </c>
      <c r="M114" s="112">
        <v>1320</v>
      </c>
    </row>
    <row r="115" spans="2:13" ht="45" customHeight="1" x14ac:dyDescent="0.25">
      <c r="B115" s="110" t="s">
        <v>299</v>
      </c>
      <c r="C115" s="110" t="s">
        <v>300</v>
      </c>
      <c r="D115" s="110" t="s">
        <v>34</v>
      </c>
      <c r="E115" s="110" t="s">
        <v>99</v>
      </c>
      <c r="F115" s="110" t="s">
        <v>36</v>
      </c>
      <c r="G115" s="110" t="s">
        <v>41</v>
      </c>
      <c r="H115" s="111">
        <v>1053</v>
      </c>
      <c r="I115" s="111">
        <v>1267</v>
      </c>
      <c r="J115" s="111">
        <v>1265</v>
      </c>
      <c r="K115" s="111">
        <v>1055</v>
      </c>
      <c r="L115" s="111">
        <v>250</v>
      </c>
      <c r="M115" s="112">
        <v>2320</v>
      </c>
    </row>
    <row r="116" spans="2:13" ht="45" customHeight="1" x14ac:dyDescent="0.25">
      <c r="B116" s="110" t="s">
        <v>301</v>
      </c>
      <c r="C116" s="110" t="s">
        <v>302</v>
      </c>
      <c r="D116" s="110" t="s">
        <v>165</v>
      </c>
      <c r="E116" s="110" t="s">
        <v>147</v>
      </c>
      <c r="F116" s="110" t="s">
        <v>36</v>
      </c>
      <c r="G116" s="110" t="s">
        <v>41</v>
      </c>
      <c r="H116" s="111">
        <v>53</v>
      </c>
      <c r="I116" s="111">
        <v>1267</v>
      </c>
      <c r="J116" s="111">
        <v>265</v>
      </c>
      <c r="K116" s="111">
        <v>1055</v>
      </c>
      <c r="L116" s="111">
        <v>250</v>
      </c>
      <c r="M116" s="112">
        <v>1320</v>
      </c>
    </row>
    <row r="117" spans="2:13" ht="45" customHeight="1" x14ac:dyDescent="0.25">
      <c r="B117" s="110" t="s">
        <v>301</v>
      </c>
      <c r="C117" s="110" t="s">
        <v>303</v>
      </c>
      <c r="D117" s="110" t="s">
        <v>165</v>
      </c>
      <c r="E117" s="110" t="s">
        <v>147</v>
      </c>
      <c r="F117" s="110" t="s">
        <v>36</v>
      </c>
      <c r="G117" s="110" t="s">
        <v>41</v>
      </c>
      <c r="H117" s="111">
        <v>53</v>
      </c>
      <c r="I117" s="111">
        <v>1267</v>
      </c>
      <c r="J117" s="111">
        <v>265</v>
      </c>
      <c r="K117" s="111">
        <v>1055</v>
      </c>
      <c r="L117" s="111">
        <v>250</v>
      </c>
      <c r="M117" s="112">
        <v>1320</v>
      </c>
    </row>
    <row r="118" spans="2:13" ht="45" customHeight="1" x14ac:dyDescent="0.25">
      <c r="B118" s="110" t="s">
        <v>304</v>
      </c>
      <c r="C118" s="110" t="s">
        <v>305</v>
      </c>
      <c r="D118" s="110" t="s">
        <v>34</v>
      </c>
      <c r="E118" s="110" t="s">
        <v>30</v>
      </c>
      <c r="F118" s="110" t="s">
        <v>63</v>
      </c>
      <c r="G118" s="110"/>
      <c r="H118" s="111">
        <v>1053</v>
      </c>
      <c r="I118" s="111">
        <v>1267</v>
      </c>
      <c r="J118" s="111">
        <v>1265</v>
      </c>
      <c r="K118" s="111">
        <v>1055</v>
      </c>
      <c r="L118" s="111">
        <v>250</v>
      </c>
      <c r="M118" s="112">
        <v>2320</v>
      </c>
    </row>
    <row r="119" spans="2:13" ht="45" customHeight="1" x14ac:dyDescent="0.25">
      <c r="B119" s="110" t="s">
        <v>306</v>
      </c>
      <c r="C119" s="110" t="s">
        <v>307</v>
      </c>
      <c r="D119" s="110" t="s">
        <v>58</v>
      </c>
      <c r="E119" s="110" t="s">
        <v>194</v>
      </c>
      <c r="F119" s="110" t="s">
        <v>36</v>
      </c>
      <c r="G119" s="110"/>
      <c r="H119" s="111">
        <v>443</v>
      </c>
      <c r="I119" s="111">
        <v>1267</v>
      </c>
      <c r="J119" s="111">
        <v>655</v>
      </c>
      <c r="K119" s="111">
        <v>1055</v>
      </c>
      <c r="L119" s="111">
        <v>250</v>
      </c>
      <c r="M119" s="112">
        <v>1710</v>
      </c>
    </row>
    <row r="120" spans="2:13" ht="45" customHeight="1" x14ac:dyDescent="0.25">
      <c r="B120" s="110" t="s">
        <v>308</v>
      </c>
      <c r="C120" s="110" t="s">
        <v>309</v>
      </c>
      <c r="D120" s="110" t="s">
        <v>29</v>
      </c>
      <c r="E120" s="110" t="s">
        <v>199</v>
      </c>
      <c r="F120" s="110" t="s">
        <v>36</v>
      </c>
      <c r="G120" s="110"/>
      <c r="H120" s="111">
        <v>719</v>
      </c>
      <c r="I120" s="111">
        <v>1267</v>
      </c>
      <c r="J120" s="111">
        <v>932</v>
      </c>
      <c r="K120" s="111">
        <v>1055</v>
      </c>
      <c r="L120" s="111">
        <v>250</v>
      </c>
      <c r="M120" s="112">
        <v>1990</v>
      </c>
    </row>
    <row r="121" spans="2:13" ht="45" customHeight="1" x14ac:dyDescent="0.25">
      <c r="B121" s="110" t="s">
        <v>310</v>
      </c>
      <c r="C121" s="110" t="s">
        <v>311</v>
      </c>
      <c r="D121" s="110" t="s">
        <v>34</v>
      </c>
      <c r="E121" s="110" t="s">
        <v>249</v>
      </c>
      <c r="F121" s="110" t="s">
        <v>312</v>
      </c>
      <c r="G121" s="110"/>
      <c r="H121" s="111">
        <v>1053</v>
      </c>
      <c r="I121" s="111">
        <v>1267</v>
      </c>
      <c r="J121" s="111">
        <v>1265</v>
      </c>
      <c r="K121" s="111">
        <v>1055</v>
      </c>
      <c r="L121" s="111">
        <v>250</v>
      </c>
      <c r="M121" s="112">
        <v>2320</v>
      </c>
    </row>
    <row r="122" spans="2:13" ht="45" customHeight="1" x14ac:dyDescent="0.25">
      <c r="B122" s="110" t="s">
        <v>313</v>
      </c>
      <c r="C122" s="110" t="s">
        <v>314</v>
      </c>
      <c r="D122" s="110" t="s">
        <v>29</v>
      </c>
      <c r="E122" s="110" t="s">
        <v>249</v>
      </c>
      <c r="F122" s="110" t="s">
        <v>312</v>
      </c>
      <c r="G122" s="110"/>
      <c r="H122" s="111">
        <v>719</v>
      </c>
      <c r="I122" s="111">
        <v>1267</v>
      </c>
      <c r="J122" s="111">
        <v>932</v>
      </c>
      <c r="K122" s="111">
        <v>1055</v>
      </c>
      <c r="L122" s="111">
        <v>250</v>
      </c>
      <c r="M122" s="112">
        <v>1990</v>
      </c>
    </row>
    <row r="123" spans="2:13" ht="45" customHeight="1" x14ac:dyDescent="0.25">
      <c r="B123" s="110" t="s">
        <v>315</v>
      </c>
      <c r="C123" s="110" t="s">
        <v>316</v>
      </c>
      <c r="D123" s="110" t="s">
        <v>29</v>
      </c>
      <c r="E123" s="110" t="s">
        <v>52</v>
      </c>
      <c r="F123" s="110" t="s">
        <v>312</v>
      </c>
      <c r="G123" s="110"/>
      <c r="H123" s="111">
        <v>719</v>
      </c>
      <c r="I123" s="111">
        <v>1267</v>
      </c>
      <c r="J123" s="111">
        <v>932</v>
      </c>
      <c r="K123" s="111">
        <v>1055</v>
      </c>
      <c r="L123" s="111">
        <v>250</v>
      </c>
      <c r="M123" s="112">
        <v>1990</v>
      </c>
    </row>
    <row r="124" spans="2:13" ht="45" customHeight="1" x14ac:dyDescent="0.25">
      <c r="B124" s="110" t="s">
        <v>317</v>
      </c>
      <c r="C124" s="110" t="s">
        <v>318</v>
      </c>
      <c r="D124" s="110" t="s">
        <v>58</v>
      </c>
      <c r="E124" s="110" t="s">
        <v>235</v>
      </c>
      <c r="F124" s="110" t="s">
        <v>312</v>
      </c>
      <c r="G124" s="110"/>
      <c r="H124" s="111">
        <v>443</v>
      </c>
      <c r="I124" s="111">
        <v>1267</v>
      </c>
      <c r="J124" s="111">
        <v>655</v>
      </c>
      <c r="K124" s="111">
        <v>1055</v>
      </c>
      <c r="L124" s="111">
        <v>250</v>
      </c>
      <c r="M124" s="112">
        <v>1710</v>
      </c>
    </row>
    <row r="125" spans="2:13" ht="45" customHeight="1" x14ac:dyDescent="0.25">
      <c r="B125" s="110" t="s">
        <v>319</v>
      </c>
      <c r="C125" s="110" t="s">
        <v>320</v>
      </c>
      <c r="D125" s="110" t="s">
        <v>29</v>
      </c>
      <c r="E125" s="110" t="s">
        <v>144</v>
      </c>
      <c r="F125" s="110" t="s">
        <v>312</v>
      </c>
      <c r="G125" s="110"/>
      <c r="H125" s="111">
        <v>719</v>
      </c>
      <c r="I125" s="111">
        <v>1267</v>
      </c>
      <c r="J125" s="111">
        <v>932</v>
      </c>
      <c r="K125" s="111">
        <v>1055</v>
      </c>
      <c r="L125" s="111">
        <v>250</v>
      </c>
      <c r="M125" s="112">
        <v>1990</v>
      </c>
    </row>
    <row r="126" spans="2:13" ht="45" customHeight="1" x14ac:dyDescent="0.25">
      <c r="B126" s="110" t="s">
        <v>321</v>
      </c>
      <c r="C126" s="110" t="s">
        <v>322</v>
      </c>
      <c r="D126" s="110" t="s">
        <v>34</v>
      </c>
      <c r="E126" s="110" t="s">
        <v>249</v>
      </c>
      <c r="F126" s="110" t="s">
        <v>312</v>
      </c>
      <c r="G126" s="110"/>
      <c r="H126" s="111">
        <v>1053</v>
      </c>
      <c r="I126" s="111">
        <v>1267</v>
      </c>
      <c r="J126" s="111">
        <v>1265</v>
      </c>
      <c r="K126" s="111">
        <v>1055</v>
      </c>
      <c r="L126" s="111">
        <v>250</v>
      </c>
      <c r="M126" s="112">
        <v>2320</v>
      </c>
    </row>
    <row r="127" spans="2:13" ht="45" customHeight="1" x14ac:dyDescent="0.25">
      <c r="B127" s="110" t="s">
        <v>323</v>
      </c>
      <c r="C127" s="110" t="s">
        <v>324</v>
      </c>
      <c r="D127" s="110" t="s">
        <v>58</v>
      </c>
      <c r="E127" s="110" t="s">
        <v>325</v>
      </c>
      <c r="F127" s="110" t="s">
        <v>312</v>
      </c>
      <c r="G127" s="110"/>
      <c r="H127" s="111">
        <v>443</v>
      </c>
      <c r="I127" s="111">
        <v>1267</v>
      </c>
      <c r="J127" s="111">
        <v>655</v>
      </c>
      <c r="K127" s="111">
        <v>1055</v>
      </c>
      <c r="L127" s="111">
        <v>250</v>
      </c>
      <c r="M127" s="112">
        <v>1710</v>
      </c>
    </row>
    <row r="128" spans="2:13" ht="45" customHeight="1" x14ac:dyDescent="0.25">
      <c r="B128" s="110" t="s">
        <v>326</v>
      </c>
      <c r="C128" s="110" t="s">
        <v>327</v>
      </c>
      <c r="D128" s="110" t="s">
        <v>29</v>
      </c>
      <c r="E128" s="110" t="s">
        <v>249</v>
      </c>
      <c r="F128" s="110" t="s">
        <v>312</v>
      </c>
      <c r="G128" s="110"/>
      <c r="H128" s="111">
        <v>719</v>
      </c>
      <c r="I128" s="111">
        <v>1267</v>
      </c>
      <c r="J128" s="111">
        <v>932</v>
      </c>
      <c r="K128" s="111">
        <v>1055</v>
      </c>
      <c r="L128" s="111">
        <v>250</v>
      </c>
      <c r="M128" s="112">
        <v>1990</v>
      </c>
    </row>
    <row r="129" spans="2:13" ht="45" customHeight="1" x14ac:dyDescent="0.25">
      <c r="B129" s="110" t="s">
        <v>328</v>
      </c>
      <c r="C129" s="110" t="s">
        <v>329</v>
      </c>
      <c r="D129" s="110" t="s">
        <v>29</v>
      </c>
      <c r="E129" s="110" t="s">
        <v>330</v>
      </c>
      <c r="F129" s="110" t="s">
        <v>36</v>
      </c>
      <c r="G129" s="110"/>
      <c r="H129" s="111">
        <v>719</v>
      </c>
      <c r="I129" s="111">
        <v>1267</v>
      </c>
      <c r="J129" s="111">
        <v>932</v>
      </c>
      <c r="K129" s="111">
        <v>1055</v>
      </c>
      <c r="L129" s="111">
        <v>0</v>
      </c>
      <c r="M129" s="112">
        <v>1990</v>
      </c>
    </row>
    <row r="130" spans="2:13" ht="45" customHeight="1" x14ac:dyDescent="0.25">
      <c r="B130" s="110" t="s">
        <v>331</v>
      </c>
      <c r="C130" s="110" t="s">
        <v>332</v>
      </c>
      <c r="D130" s="110" t="s">
        <v>66</v>
      </c>
      <c r="E130" s="110" t="s">
        <v>333</v>
      </c>
      <c r="F130" s="110" t="s">
        <v>31</v>
      </c>
      <c r="G130" s="110"/>
      <c r="H130" s="111">
        <v>1743</v>
      </c>
      <c r="I130" s="111">
        <v>1267</v>
      </c>
      <c r="J130" s="111">
        <v>1955</v>
      </c>
      <c r="K130" s="111">
        <v>1055</v>
      </c>
      <c r="L130" s="111">
        <v>0</v>
      </c>
      <c r="M130" s="112">
        <v>3010</v>
      </c>
    </row>
    <row r="131" spans="2:13" ht="45" customHeight="1" x14ac:dyDescent="0.25">
      <c r="B131" s="110" t="s">
        <v>334</v>
      </c>
      <c r="C131" s="110" t="s">
        <v>335</v>
      </c>
      <c r="D131" s="110" t="s">
        <v>34</v>
      </c>
      <c r="E131" s="110" t="s">
        <v>223</v>
      </c>
      <c r="F131" s="110" t="s">
        <v>312</v>
      </c>
      <c r="G131" s="110"/>
      <c r="H131" s="111">
        <v>1053</v>
      </c>
      <c r="I131" s="111">
        <v>1267</v>
      </c>
      <c r="J131" s="111">
        <v>1265</v>
      </c>
      <c r="K131" s="111">
        <v>1055</v>
      </c>
      <c r="L131" s="111">
        <v>250</v>
      </c>
      <c r="M131" s="112">
        <v>2320</v>
      </c>
    </row>
    <row r="132" spans="2:13" ht="45" customHeight="1" x14ac:dyDescent="0.25">
      <c r="B132" s="110" t="s">
        <v>336</v>
      </c>
      <c r="C132" s="110" t="s">
        <v>337</v>
      </c>
      <c r="D132" s="110" t="s">
        <v>58</v>
      </c>
      <c r="E132" s="110" t="s">
        <v>235</v>
      </c>
      <c r="F132" s="110" t="s">
        <v>312</v>
      </c>
      <c r="G132" s="110"/>
      <c r="H132" s="111">
        <v>443</v>
      </c>
      <c r="I132" s="111">
        <v>1267</v>
      </c>
      <c r="J132" s="111">
        <v>655</v>
      </c>
      <c r="K132" s="111">
        <v>1055</v>
      </c>
      <c r="L132" s="111">
        <v>250</v>
      </c>
      <c r="M132" s="112">
        <v>1710</v>
      </c>
    </row>
    <row r="133" spans="2:13" ht="45" customHeight="1" x14ac:dyDescent="0.25">
      <c r="B133" s="110" t="s">
        <v>338</v>
      </c>
      <c r="C133" s="110" t="s">
        <v>339</v>
      </c>
      <c r="D133" s="110" t="s">
        <v>34</v>
      </c>
      <c r="E133" s="110" t="s">
        <v>96</v>
      </c>
      <c r="F133" s="110" t="s">
        <v>31</v>
      </c>
      <c r="G133" s="110"/>
      <c r="H133" s="111">
        <v>1053</v>
      </c>
      <c r="I133" s="111">
        <v>1267</v>
      </c>
      <c r="J133" s="111">
        <v>1265</v>
      </c>
      <c r="K133" s="111">
        <v>1055</v>
      </c>
      <c r="L133" s="111">
        <v>0</v>
      </c>
      <c r="M133" s="112">
        <v>2320</v>
      </c>
    </row>
    <row r="134" spans="2:13" ht="45" customHeight="1" x14ac:dyDescent="0.25">
      <c r="B134" s="110" t="s">
        <v>340</v>
      </c>
      <c r="C134" s="110" t="s">
        <v>341</v>
      </c>
      <c r="D134" s="110" t="s">
        <v>34</v>
      </c>
      <c r="E134" s="110" t="s">
        <v>125</v>
      </c>
      <c r="F134" s="110" t="s">
        <v>31</v>
      </c>
      <c r="G134" s="110"/>
      <c r="H134" s="111">
        <v>1053</v>
      </c>
      <c r="I134" s="111">
        <v>1267</v>
      </c>
      <c r="J134" s="111">
        <v>1265</v>
      </c>
      <c r="K134" s="111">
        <v>1055</v>
      </c>
      <c r="L134" s="111">
        <v>0</v>
      </c>
      <c r="M134" s="112">
        <v>2320</v>
      </c>
    </row>
    <row r="135" spans="2:13" ht="45" customHeight="1" x14ac:dyDescent="0.25">
      <c r="B135" s="110" t="s">
        <v>342</v>
      </c>
      <c r="C135" s="110" t="s">
        <v>343</v>
      </c>
      <c r="D135" s="110" t="s">
        <v>34</v>
      </c>
      <c r="E135" s="110" t="s">
        <v>96</v>
      </c>
      <c r="F135" s="110" t="s">
        <v>31</v>
      </c>
      <c r="G135" s="110"/>
      <c r="H135" s="111">
        <v>1053</v>
      </c>
      <c r="I135" s="111">
        <v>1267</v>
      </c>
      <c r="J135" s="111">
        <v>1265</v>
      </c>
      <c r="K135" s="111">
        <v>1055</v>
      </c>
      <c r="L135" s="111">
        <v>0</v>
      </c>
      <c r="M135" s="112">
        <v>2320</v>
      </c>
    </row>
    <row r="136" spans="2:13" ht="45" customHeight="1" x14ac:dyDescent="0.25">
      <c r="B136" s="110" t="s">
        <v>344</v>
      </c>
      <c r="C136" s="110" t="s">
        <v>345</v>
      </c>
      <c r="D136" s="110" t="s">
        <v>34</v>
      </c>
      <c r="E136" s="110" t="s">
        <v>96</v>
      </c>
      <c r="F136" s="110" t="s">
        <v>31</v>
      </c>
      <c r="G136" s="110"/>
      <c r="H136" s="111">
        <v>1053</v>
      </c>
      <c r="I136" s="111">
        <v>1267</v>
      </c>
      <c r="J136" s="111">
        <v>1265</v>
      </c>
      <c r="K136" s="111">
        <v>1055</v>
      </c>
      <c r="L136" s="111">
        <v>0</v>
      </c>
      <c r="M136" s="112">
        <v>2320</v>
      </c>
    </row>
    <row r="137" spans="2:13" ht="45" customHeight="1" x14ac:dyDescent="0.25">
      <c r="B137" s="110" t="s">
        <v>346</v>
      </c>
      <c r="C137" s="110" t="s">
        <v>347</v>
      </c>
      <c r="D137" s="110" t="s">
        <v>165</v>
      </c>
      <c r="E137" s="110" t="s">
        <v>147</v>
      </c>
      <c r="F137" s="110" t="s">
        <v>31</v>
      </c>
      <c r="G137" s="110"/>
      <c r="H137" s="111">
        <v>53</v>
      </c>
      <c r="I137" s="111">
        <v>1267</v>
      </c>
      <c r="J137" s="111">
        <v>265</v>
      </c>
      <c r="K137" s="111">
        <v>1055</v>
      </c>
      <c r="L137" s="111">
        <v>0</v>
      </c>
      <c r="M137" s="112">
        <v>1320</v>
      </c>
    </row>
    <row r="138" spans="2:13" ht="45" customHeight="1" x14ac:dyDescent="0.25">
      <c r="B138" s="110" t="s">
        <v>348</v>
      </c>
      <c r="C138" s="110" t="s">
        <v>349</v>
      </c>
      <c r="D138" s="110" t="s">
        <v>66</v>
      </c>
      <c r="E138" s="110" t="s">
        <v>333</v>
      </c>
      <c r="F138" s="110" t="s">
        <v>31</v>
      </c>
      <c r="G138" s="110"/>
      <c r="H138" s="111">
        <v>1743</v>
      </c>
      <c r="I138" s="111">
        <v>1267</v>
      </c>
      <c r="J138" s="111">
        <v>1955</v>
      </c>
      <c r="K138" s="111">
        <v>1055</v>
      </c>
      <c r="L138" s="111">
        <v>0</v>
      </c>
      <c r="M138" s="112">
        <v>3010</v>
      </c>
    </row>
    <row r="139" spans="2:13" ht="45" customHeight="1" x14ac:dyDescent="0.25">
      <c r="B139" s="110" t="s">
        <v>350</v>
      </c>
      <c r="C139" s="110" t="s">
        <v>351</v>
      </c>
      <c r="D139" s="110" t="s">
        <v>34</v>
      </c>
      <c r="E139" s="110" t="s">
        <v>125</v>
      </c>
      <c r="F139" s="110" t="s">
        <v>31</v>
      </c>
      <c r="G139" s="110"/>
      <c r="H139" s="111">
        <v>1053</v>
      </c>
      <c r="I139" s="111">
        <v>1267</v>
      </c>
      <c r="J139" s="111">
        <v>1265</v>
      </c>
      <c r="K139" s="111">
        <v>1055</v>
      </c>
      <c r="L139" s="111">
        <v>0</v>
      </c>
      <c r="M139" s="112">
        <v>2320</v>
      </c>
    </row>
    <row r="140" spans="2:13" ht="45" customHeight="1" x14ac:dyDescent="0.25">
      <c r="B140" s="110" t="s">
        <v>352</v>
      </c>
      <c r="C140" s="110" t="s">
        <v>353</v>
      </c>
      <c r="D140" s="110" t="s">
        <v>34</v>
      </c>
      <c r="E140" s="110" t="s">
        <v>96</v>
      </c>
      <c r="F140" s="110" t="s">
        <v>31</v>
      </c>
      <c r="G140" s="110"/>
      <c r="H140" s="111">
        <v>1053</v>
      </c>
      <c r="I140" s="111">
        <v>1267</v>
      </c>
      <c r="J140" s="111">
        <v>1265</v>
      </c>
      <c r="K140" s="111">
        <v>1055</v>
      </c>
      <c r="L140" s="111">
        <v>0</v>
      </c>
      <c r="M140" s="112">
        <v>2320</v>
      </c>
    </row>
    <row r="141" spans="2:13" ht="45" customHeight="1" x14ac:dyDescent="0.25">
      <c r="B141" s="110" t="s">
        <v>354</v>
      </c>
      <c r="C141" s="110" t="s">
        <v>355</v>
      </c>
      <c r="D141" s="110" t="s">
        <v>29</v>
      </c>
      <c r="E141" s="110" t="s">
        <v>30</v>
      </c>
      <c r="F141" s="110" t="s">
        <v>31</v>
      </c>
      <c r="G141" s="110"/>
      <c r="H141" s="111">
        <v>719</v>
      </c>
      <c r="I141" s="111">
        <v>1267</v>
      </c>
      <c r="J141" s="111">
        <v>932</v>
      </c>
      <c r="K141" s="111">
        <v>1055</v>
      </c>
      <c r="L141" s="111">
        <v>0</v>
      </c>
      <c r="M141" s="112">
        <v>1990</v>
      </c>
    </row>
    <row r="142" spans="2:13" ht="45" customHeight="1" x14ac:dyDescent="0.25">
      <c r="B142" s="110" t="s">
        <v>356</v>
      </c>
      <c r="C142" s="110" t="s">
        <v>357</v>
      </c>
      <c r="D142" s="110" t="s">
        <v>165</v>
      </c>
      <c r="E142" s="110" t="s">
        <v>147</v>
      </c>
      <c r="F142" s="110" t="s">
        <v>31</v>
      </c>
      <c r="G142" s="110"/>
      <c r="H142" s="111">
        <v>53</v>
      </c>
      <c r="I142" s="111">
        <v>1267</v>
      </c>
      <c r="J142" s="111">
        <v>265</v>
      </c>
      <c r="K142" s="111">
        <v>1055</v>
      </c>
      <c r="L142" s="111">
        <v>250</v>
      </c>
      <c r="M142" s="112">
        <v>1320</v>
      </c>
    </row>
    <row r="143" spans="2:13" ht="45" customHeight="1" x14ac:dyDescent="0.25">
      <c r="B143" s="110" t="s">
        <v>358</v>
      </c>
      <c r="C143" s="110" t="s">
        <v>196</v>
      </c>
      <c r="D143" s="110" t="s">
        <v>29</v>
      </c>
      <c r="E143" s="110" t="s">
        <v>30</v>
      </c>
      <c r="F143" s="110" t="s">
        <v>31</v>
      </c>
      <c r="G143" s="110"/>
      <c r="H143" s="111">
        <v>719</v>
      </c>
      <c r="I143" s="111">
        <v>1267</v>
      </c>
      <c r="J143" s="111">
        <v>932</v>
      </c>
      <c r="K143" s="111">
        <v>1055</v>
      </c>
      <c r="L143" s="111">
        <v>0</v>
      </c>
      <c r="M143" s="112">
        <v>1990</v>
      </c>
    </row>
    <row r="146" spans="6:9" x14ac:dyDescent="0.25">
      <c r="F146" s="23"/>
      <c r="G146" s="23"/>
      <c r="H146" s="115"/>
      <c r="I146" s="115"/>
    </row>
    <row r="147" spans="6:9" x14ac:dyDescent="0.25">
      <c r="F147" s="23"/>
      <c r="G147" s="23"/>
      <c r="H147" s="24"/>
      <c r="I147" s="24"/>
    </row>
    <row r="148" spans="6:9" x14ac:dyDescent="0.25">
      <c r="F148" s="23"/>
      <c r="G148" s="23"/>
      <c r="H148" s="24"/>
      <c r="I148" s="24"/>
    </row>
    <row r="149" spans="6:9" ht="12.75" customHeight="1" x14ac:dyDescent="0.25">
      <c r="F149" s="23"/>
      <c r="G149" s="23"/>
      <c r="H149" s="24"/>
      <c r="I149" s="24"/>
    </row>
    <row r="150" spans="6:9" x14ac:dyDescent="0.25">
      <c r="F150" s="23"/>
      <c r="G150" s="23"/>
    </row>
    <row r="151" spans="6:9" ht="12" customHeight="1" x14ac:dyDescent="0.25">
      <c r="F151" s="23"/>
      <c r="G151" s="23"/>
    </row>
    <row r="152" spans="6:9" x14ac:dyDescent="0.25">
      <c r="F152" s="23"/>
      <c r="G152" s="23"/>
    </row>
    <row r="153" spans="6:9" ht="14.25" customHeight="1" x14ac:dyDescent="0.25">
      <c r="F153" s="23"/>
      <c r="G153" s="23"/>
    </row>
    <row r="154" spans="6:9" x14ac:dyDescent="0.25">
      <c r="F154" s="23"/>
      <c r="G154" s="23"/>
    </row>
    <row r="155" spans="6:9" ht="21.75" customHeight="1" x14ac:dyDescent="0.25"/>
    <row r="156" spans="6:9" ht="15.75" customHeight="1" x14ac:dyDescent="0.25"/>
    <row r="187" spans="6:6" x14ac:dyDescent="0.25">
      <c r="F187" s="23"/>
    </row>
    <row r="188" spans="6:6" x14ac:dyDescent="0.25">
      <c r="F188" s="23"/>
    </row>
    <row r="189" spans="6:6" x14ac:dyDescent="0.25">
      <c r="F189" s="23"/>
    </row>
    <row r="190" spans="6:6" x14ac:dyDescent="0.25">
      <c r="F190" s="23"/>
    </row>
    <row r="191" spans="6:6" x14ac:dyDescent="0.25">
      <c r="F191" s="23"/>
    </row>
  </sheetData>
  <sheetProtection sheet="1" objects="1" scenarios="1" autoFilter="0"/>
  <mergeCells count="2">
    <mergeCell ref="N1:U1"/>
    <mergeCell ref="H146:I146"/>
  </mergeCells>
  <phoneticPr fontId="20" type="noConversion"/>
  <dataValidations count="13">
    <dataValidation allowBlank="1" showInputMessage="1" showErrorMessage="1" promptTitle="VET materials funding" prompt="Funding allocated specifically for materials and resources required for the VET course, available to both mainstream and specialist schools." sqref="L1" xr:uid="{FFE405EF-6527-4CD9-98B7-3A2B535656FC}"/>
    <dataValidation allowBlank="1" showInputMessage="1" showErrorMessage="1" promptTitle="VET targeted: specialist" prompt="Funding targeted towards VET courses for specialist school enrolments" sqref="J1" xr:uid="{53F52186-6342-4877-8660-D9BD27C6D496}"/>
    <dataValidation allowBlank="1" showInputMessage="1" showErrorMessage="1" promptTitle="VET targeted: mainstream" prompt="Funding targeted towards VET courses for mainstream school enrolments" sqref="H1" xr:uid="{32ABA4B1-30CF-4A59-871B-A76BEB238B64}"/>
    <dataValidation allowBlank="1" showInputMessage="1" showErrorMessage="1" promptTitle="SRP: mainstream" prompt="Student resource package funding for mainstream school enrolments" sqref="I1" xr:uid="{D1B08385-82B7-4CA8-8100-B3DA9BE3BD12}"/>
    <dataValidation allowBlank="1" showInputMessage="1" showErrorMessage="1" promptTitle="VDSS funding band allocation" prompt="Funding for each VET funding band, equal to the sum of VET targeted and SRP funding. These are calculated separately for Mainstream (Columns H and I) and Specialist (Columns J and K) schools, but the totals for both are the same, as shown in this column." sqref="M1" xr:uid="{F90C2206-C060-44B3-A0CC-631A6EFA1312}"/>
    <dataValidation allowBlank="1" showInputMessage="1" showErrorMessage="1" promptTitle="Core offering" prompt="Twelve pathways featuring certificates, evenly split between six prioritized and six flexible options." sqref="G1" xr:uid="{FF9F8BA9-04F5-4E66-8A3E-43363FDEC2EB}"/>
    <dataValidation allowBlank="1" showInputMessage="1" showErrorMessage="1" promptTitle="Category" prompt="The type of program under which the certificate falls" sqref="F1" xr:uid="{931AFFC7-535A-4488-96BA-9D90255900EF}"/>
    <dataValidation allowBlank="1" showInputMessage="1" showErrorMessage="1" promptTitle="Sector/ industry: " prompt="The category of the economy to which the certificate's skills and jobs belong." sqref="E1" xr:uid="{134F23E0-B88E-4258-BBBE-18485B173280}"/>
    <dataValidation allowBlank="1" showInputMessage="1" showErrorMessage="1" promptTitle="Code" prompt="A unique identifier assigned to the specific certificate or skill set." sqref="C1" xr:uid="{82D9F373-C25B-449E-AF97-A8AC72F474F8}"/>
    <dataValidation allowBlank="1" showInputMessage="1" showErrorMessage="1" promptTitle="Certificate" prompt="The name or title of the qualification or skill set being offered." sqref="B1" xr:uid="{5062AC82-22AA-454E-8862-C9F9DDEF7468}"/>
    <dataValidation allowBlank="1" showInputMessage="1" showErrorMessage="1" promptTitle="Funding band" prompt="A classification that determines the level of funding a particular course or certificate is eligible for." sqref="D1" xr:uid="{ED8B80E9-D0A5-4681-8792-86A66B77DC70}"/>
    <dataValidation allowBlank="1" showInputMessage="1" showErrorMessage="1" promptTitle="SRP: specialist" prompt="Student resource package funding specifically for specialist school enrolments" sqref="K1" xr:uid="{633C926D-F087-4382-ACF7-5594BA70B171}"/>
    <dataValidation allowBlank="1" showInputMessage="1" showErrorMessage="1" promptTitle="VDSS funding band allocation" prompt="Funding amount for a specific VET funding band, combining VET targeted and SRP funds for Mainstream and Specialist schools." sqref="M1" xr:uid="{FFB99A7F-7D8B-487E-8ED0-673DCD88FE4F}"/>
  </dataValidations>
  <pageMargins left="0.7" right="0.7" top="0.75" bottom="0.75" header="0.3" footer="0.3"/>
  <pageSetup paperSize="8" orientation="landscape" r:id="rId1"/>
  <headerFooter>
    <oddHeader>&amp;C&amp;"Calibri"&amp;12&amp;KFF0000 Protected&amp;1#_x000D_</oddHead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C792B-10CD-456B-B9F1-DA2A060369F8}">
  <dimension ref="D5:K21"/>
  <sheetViews>
    <sheetView showGridLines="0" zoomScale="60" zoomScaleNormal="60" workbookViewId="0">
      <selection activeCell="F9" sqref="F9"/>
    </sheetView>
  </sheetViews>
  <sheetFormatPr defaultColWidth="9.140625" defaultRowHeight="15" x14ac:dyDescent="0.25"/>
  <cols>
    <col min="1" max="3" width="9.140625" style="2"/>
    <col min="4" max="4" width="104.85546875" style="2" customWidth="1"/>
    <col min="5" max="5" width="14.140625" style="2" customWidth="1"/>
    <col min="6" max="6" width="69.7109375" style="2" customWidth="1"/>
    <col min="7" max="7" width="11.140625" style="2" customWidth="1"/>
    <col min="8" max="8" width="69.7109375" style="2" customWidth="1"/>
    <col min="9" max="9" width="16.85546875" style="2" customWidth="1"/>
    <col min="10" max="10" width="32.85546875" style="2" bestFit="1" customWidth="1"/>
    <col min="11" max="11" width="36.85546875" style="2" bestFit="1" customWidth="1"/>
    <col min="12" max="12" width="36.5703125" style="2" bestFit="1" customWidth="1"/>
    <col min="13" max="16384" width="9.140625" style="2"/>
  </cols>
  <sheetData>
    <row r="5" spans="4:11" x14ac:dyDescent="0.25">
      <c r="J5" s="3"/>
      <c r="K5" s="3"/>
    </row>
    <row r="6" spans="4:11" x14ac:dyDescent="0.25">
      <c r="D6" s="116" t="s">
        <v>359</v>
      </c>
      <c r="E6" s="116"/>
      <c r="F6" s="116"/>
      <c r="G6" s="116"/>
      <c r="H6" s="116"/>
      <c r="I6" s="116"/>
      <c r="J6" s="3"/>
    </row>
    <row r="7" spans="4:11" ht="50.1" customHeight="1" x14ac:dyDescent="0.25">
      <c r="D7" s="116"/>
      <c r="E7" s="116"/>
      <c r="F7" s="116"/>
      <c r="G7" s="116"/>
      <c r="H7" s="116"/>
      <c r="I7" s="116"/>
      <c r="J7" s="3"/>
    </row>
    <row r="8" spans="4:11" ht="20.100000000000001" customHeight="1" x14ac:dyDescent="0.25">
      <c r="D8" s="5"/>
      <c r="E8" s="5"/>
      <c r="F8" s="1" t="s">
        <v>360</v>
      </c>
      <c r="G8" s="1"/>
      <c r="H8" s="1" t="s">
        <v>361</v>
      </c>
      <c r="I8" s="5"/>
    </row>
    <row r="9" spans="4:11" ht="45" customHeight="1" x14ac:dyDescent="0.25">
      <c r="D9" s="5"/>
      <c r="E9" s="5"/>
      <c r="F9" s="12" t="s">
        <v>362</v>
      </c>
      <c r="G9" s="12"/>
      <c r="H9" s="12" t="s">
        <v>363</v>
      </c>
      <c r="I9" s="5"/>
    </row>
    <row r="10" spans="4:11" ht="18" x14ac:dyDescent="0.25">
      <c r="D10" s="5"/>
      <c r="E10" s="5"/>
      <c r="F10" s="1" t="s">
        <v>364</v>
      </c>
      <c r="G10" s="1"/>
      <c r="H10" s="1" t="s">
        <v>365</v>
      </c>
      <c r="I10" s="5"/>
    </row>
    <row r="11" spans="4:11" ht="45" customHeight="1" x14ac:dyDescent="0.25">
      <c r="D11" s="5"/>
      <c r="E11" s="5"/>
      <c r="F11" s="13" t="s">
        <v>366</v>
      </c>
      <c r="G11" s="109">
        <f>IF(F9="Certificate III in Music", 360, 180)</f>
        <v>180</v>
      </c>
      <c r="H11" s="14" t="s">
        <v>367</v>
      </c>
      <c r="I11" s="5"/>
    </row>
    <row r="12" spans="4:11" s="4" customFormat="1" x14ac:dyDescent="0.25">
      <c r="D12" s="6"/>
      <c r="E12" s="6"/>
      <c r="F12" s="6"/>
      <c r="G12" s="6"/>
      <c r="H12" s="6"/>
      <c r="I12" s="6"/>
    </row>
    <row r="13" spans="4:11" ht="45" customHeight="1" x14ac:dyDescent="0.25">
      <c r="D13" s="5"/>
      <c r="E13" s="5"/>
      <c r="F13" s="8" t="s">
        <v>368</v>
      </c>
      <c r="G13" s="8"/>
      <c r="H13" s="8" t="s">
        <v>369</v>
      </c>
      <c r="I13" s="8"/>
    </row>
    <row r="14" spans="4:11" ht="35.25" customHeight="1" x14ac:dyDescent="0.25">
      <c r="D14" s="5"/>
      <c r="E14" s="5"/>
      <c r="F14" s="32" t="s">
        <v>370</v>
      </c>
      <c r="G14" s="35" t="str">
        <f>IF(
   OR(ISBLANK(F9), ISBLANK(H9), ISBLANK(F11), NOT(ISNUMBER(F11)), ISBLANK(H11), NOT(ISNUMBER(H11))),
   "$0",
   IFERROR(
       ROUND(
           IF(
               F9="Certificate II in Cookery",
               VLOOKUP(F9, List!B:M, IF(H9="Mainstream school", 7, IF(H9="Specialist school", 9, 0)), FALSE) * (IF(F11&gt;170, 1, F11/170)),
               IF(
                   F9="Certificate III in Music",
                   VLOOKUP(F9, List!B:M, IF(H9="Mainstream school", 7, IF(H9="Specialist school", 9, 0)), FALSE) * (IF(F11&gt;=360, 2, F11/360)),
                   VLOOKUP(F9, List!B:M, IF(H9="Mainstream school", 7, IF(H9="Specialist school", 9, 0)), FALSE) * (IF(F11&gt;180, 180, F11)/180)
               )
           ),
           2
       ),
       "$0"
   )
)</f>
        <v>$0</v>
      </c>
      <c r="H14" s="39" t="s">
        <v>370</v>
      </c>
      <c r="I14" s="42" t="str">
        <f>IF(OR(ISBLANK(H11), NOT(ISNUMBER(H11)), ISBLANK(G14), NOT(ISNUMBER(G14)), H11 = 0, G14 = 0), "$0", TEXT(H11 * G14, "$#,##0"))</f>
        <v>$0</v>
      </c>
    </row>
    <row r="15" spans="4:11" ht="35.25" customHeight="1" x14ac:dyDescent="0.25">
      <c r="D15" s="5"/>
      <c r="E15" s="5"/>
      <c r="F15" s="32" t="s">
        <v>371</v>
      </c>
      <c r="G15" s="35" t="str">
        <f>IF(
    OR(ISBLANK(F9), ISBLANK(H9), ISBLANK(F11), NOT(ISNUMBER(F11)), ISBLANK(H11), NOT(ISNUMBER(H11))),
    "$0",
    IFERROR(
        ROUND(
            IF(
                F9="Certificate II in Cookery",
                VLOOKUP(F9, List!B:M, IF(H9="Mainstream school", 8, IF(H9="Specialist school", 10, 0)), FALSE) * (IF(F11&gt;170, 1, F11/170)),
                IF(
                    F9="Certificate III in Music",
                    VLOOKUP(F9, List!B:M, IF(H9="Mainstream school", 8, IF(H9="Specialist school", 10, 0)), FALSE) * (IF(F11&gt;=360, 2, F11/360)),
                    VLOOKUP(F9, List!B:M, IF(H9="Mainstream school", 8, IF(H9="Specialist school", 10, 0)), FALSE) * (IF(F11&gt;180, 180, F11)/180)
                )
            ),
            2
        ),
        "$0"
    )
)</f>
        <v>$0</v>
      </c>
      <c r="H15" s="34" t="s">
        <v>371</v>
      </c>
      <c r="I15" s="42" t="str">
        <f>IF(OR(ISBLANK(H11), NOT(ISNUMBER(H11)), ISBLANK(G15), NOT(ISNUMBER(G15)), H11 = 0, G15 = 0), "$0", TEXT(H11 * G15, "$#,##0"))</f>
        <v>$0</v>
      </c>
    </row>
    <row r="16" spans="4:11" ht="35.25" customHeight="1" x14ac:dyDescent="0.25">
      <c r="D16" s="5"/>
      <c r="E16" s="5"/>
      <c r="F16" s="102" t="s">
        <v>372</v>
      </c>
      <c r="G16" s="104" t="str">
        <f>IF(OR(F9="Select a course…", H9="Select a school…", F11="Select a school…", H11="Enter total enrolments…"), "$0", IFERROR(VLOOKUP(F9, List!B:M, 11, FALSE), "$0"))</f>
        <v>$0</v>
      </c>
      <c r="H16" s="103" t="s">
        <v>372</v>
      </c>
      <c r="I16" s="105" t="str">
        <f>IF(OR(G16="$0", H11="Enter total enrolments…"), "$0", TEXT(G16 * H11, "$#,##0"))</f>
        <v>$0</v>
      </c>
    </row>
    <row r="17" spans="4:9" ht="22.5" customHeight="1" x14ac:dyDescent="0.25">
      <c r="D17" s="5"/>
      <c r="E17" s="5"/>
      <c r="F17" s="7"/>
      <c r="G17" s="36"/>
      <c r="H17" s="40"/>
      <c r="I17" s="33"/>
    </row>
    <row r="18" spans="4:9" ht="24.95" customHeight="1" x14ac:dyDescent="0.25">
      <c r="D18" s="5"/>
      <c r="E18" s="5"/>
      <c r="F18" s="106" t="s">
        <v>373</v>
      </c>
      <c r="G18" s="107">
        <f>G14 + G15 + G16</f>
        <v>0</v>
      </c>
      <c r="H18" s="108" t="s">
        <v>374</v>
      </c>
      <c r="I18" s="43">
        <f>I14 + I15 + I16</f>
        <v>0</v>
      </c>
    </row>
    <row r="19" spans="4:9" ht="22.5" customHeight="1" x14ac:dyDescent="0.25">
      <c r="D19" s="5"/>
      <c r="E19" s="5"/>
      <c r="F19" s="31"/>
      <c r="G19" s="37"/>
      <c r="H19" s="41"/>
      <c r="I19" s="33"/>
    </row>
    <row r="20" spans="4:9" s="30" customFormat="1" ht="15.75" hidden="1" customHeight="1" x14ac:dyDescent="0.25">
      <c r="D20" s="29"/>
      <c r="E20" s="29"/>
      <c r="F20" s="29"/>
      <c r="G20" s="38"/>
    </row>
    <row r="21" spans="4:9" ht="22.5" customHeight="1" x14ac:dyDescent="0.25"/>
  </sheetData>
  <sheetProtection sheet="1" objects="1" scenarios="1"/>
  <mergeCells count="1">
    <mergeCell ref="D6:I7"/>
  </mergeCells>
  <conditionalFormatting sqref="F11">
    <cfRule type="dataBar" priority="1">
      <dataBar>
        <cfvo type="num" val="0"/>
        <cfvo type="formula" val="$G$11"/>
        <color rgb="FFCDFFFD"/>
      </dataBar>
      <extLst>
        <ext xmlns:x14="http://schemas.microsoft.com/office/spreadsheetml/2009/9/main" uri="{B025F937-C7B1-47D3-B67F-A62EFF666E3E}">
          <x14:id>{F4F0C59B-5F3D-43C3-A8C0-2A073FB4683A}</x14:id>
        </ext>
      </extLst>
    </cfRule>
  </conditionalFormatting>
  <dataValidations count="4">
    <dataValidation type="custom" allowBlank="1" showInputMessage="1" showErrorMessage="1" errorTitle="Invalid Entry" error="Enter 1- 2500 hours. No text._x000a__x000a_Correct: &quot;30&quot;_x000a_Incorrect: &quot;30 hours&quot; or &quot;3000&quot; (exceeds the 2500 hours)." promptTitle="Input enrolment hours" prompt="Enter a whole number from 1 to 2500 hours. Use &quot;30&quot;, not &quot;30 hrs&quot;. " sqref="F11" xr:uid="{F537E6B3-77BB-4EDB-8B78-EA5F884A4C68}">
      <formula1>OR(F11="Enter nominal hours...",      AND(         ISNUMBER(F11),          F11&gt;=0,          F11&lt;=2500     ) )</formula1>
    </dataValidation>
    <dataValidation type="custom" allowBlank="1" showInputMessage="1" showErrorMessage="1" errorTitle="Invalid Entry" error="The input must be a whole number and not contain any text._x000a__x000a_Correct Format: &quot;4&quot;_x000a_Incorrect Format: &quot;4 enrolments&quot;" promptTitle="Record enrolment count" prompt="Please enter the total number of enrolments for the course. Input must be a whole number, without text. For example, use &quot;4&quot; not &quot;4 enrolments&quot;." sqref="H11" xr:uid="{77D1C535-0F6D-4E64-A3A1-408505409069}">
      <formula1>OR(ISNUMBER(H11), H11="Enter total enrolments…")</formula1>
    </dataValidation>
    <dataValidation type="list" allowBlank="1" showInputMessage="1" showErrorMessage="1" errorTitle="Course Selection Error" error="Invalid selection. Please choose a course from the dropdown list provided in the cell." promptTitle="Select a course" prompt="Please click on the cell and choose a course from the dropdown list." sqref="F9:G9" xr:uid="{56EFC5CE-19A7-46A8-A798-F8A4309D5D66}">
      <formula1>CertificateList</formula1>
    </dataValidation>
    <dataValidation type="list" allowBlank="1" showInputMessage="1" showErrorMessage="1" errorTitle="School Type Required" error="Please select a school type from the drop down list." promptTitle="Select a school" prompt="Click on the cell and select your school type using the dropdown arrow" sqref="H9" xr:uid="{591D5CE4-1665-4A9D-941D-E362D323B4A3}">
      <formula1>"Mainstream school, Specialist school"</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4F0C59B-5F3D-43C3-A8C0-2A073FB4683A}">
            <x14:dataBar minLength="0" maxLength="100">
              <x14:cfvo type="num">
                <xm:f>0</xm:f>
              </x14:cfvo>
              <x14:cfvo type="formula">
                <xm:f>$G$11</xm:f>
              </x14:cfvo>
              <x14:negativeFillColor rgb="FFFF0000"/>
              <x14:axisColor rgb="FF000000"/>
            </x14:dataBar>
          </x14:cfRule>
          <xm:sqref>F11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070F7-7125-4953-A8D5-B3C98681C1C1}">
  <dimension ref="A1:AB35"/>
  <sheetViews>
    <sheetView topLeftCell="A2" zoomScale="70" zoomScaleNormal="70" workbookViewId="0">
      <pane xSplit="1" ySplit="1" topLeftCell="B18" activePane="bottomRight" state="frozen"/>
      <selection pane="topRight" activeCell="B2" sqref="B2"/>
      <selection pane="bottomLeft" activeCell="A3" sqref="A3"/>
      <selection pane="bottomRight" activeCell="E33" sqref="E33"/>
    </sheetView>
  </sheetViews>
  <sheetFormatPr defaultColWidth="9.140625" defaultRowHeight="15" x14ac:dyDescent="0.25"/>
  <cols>
    <col min="1" max="1" width="0.85546875" style="2" customWidth="1"/>
    <col min="2" max="2" width="32.85546875" style="2" bestFit="1" customWidth="1"/>
    <col min="3" max="3" width="33.28515625" style="2" bestFit="1" customWidth="1"/>
    <col min="4" max="5" width="31.7109375" style="2" customWidth="1"/>
    <col min="6" max="13" width="20.7109375" style="2" customWidth="1"/>
    <col min="14" max="16384" width="9.140625" style="2"/>
  </cols>
  <sheetData>
    <row r="1" spans="1:23" ht="10.5" hidden="1" customHeight="1" x14ac:dyDescent="0.25">
      <c r="A1" s="81"/>
      <c r="B1"/>
      <c r="C1"/>
      <c r="D1"/>
      <c r="E1"/>
      <c r="F1"/>
      <c r="G1"/>
      <c r="H1"/>
      <c r="I1"/>
      <c r="J1"/>
      <c r="K1"/>
      <c r="L1"/>
      <c r="M1"/>
    </row>
    <row r="2" spans="1:23" ht="45" customHeight="1" x14ac:dyDescent="0.25">
      <c r="A2" s="81"/>
      <c r="B2" s="120"/>
      <c r="C2" s="120"/>
      <c r="D2" s="120"/>
      <c r="E2" s="121"/>
      <c r="F2" s="118" t="s">
        <v>368</v>
      </c>
      <c r="G2" s="118"/>
      <c r="H2" s="118"/>
      <c r="I2" s="119"/>
      <c r="J2" s="117" t="s">
        <v>369</v>
      </c>
      <c r="K2" s="117"/>
      <c r="L2" s="117"/>
      <c r="M2" s="117"/>
    </row>
    <row r="3" spans="1:23" s="48" customFormat="1" ht="118.5" customHeight="1" thickBot="1" x14ac:dyDescent="0.3">
      <c r="A3" s="82"/>
      <c r="B3" s="67" t="s">
        <v>360</v>
      </c>
      <c r="C3" s="67" t="s">
        <v>361</v>
      </c>
      <c r="D3" s="77" t="s">
        <v>364</v>
      </c>
      <c r="E3" s="77" t="s">
        <v>365</v>
      </c>
      <c r="F3" s="95" t="s">
        <v>375</v>
      </c>
      <c r="G3" s="97" t="s">
        <v>376</v>
      </c>
      <c r="H3" s="96" t="s">
        <v>377</v>
      </c>
      <c r="I3" s="96" t="s">
        <v>378</v>
      </c>
      <c r="J3" s="98" t="s">
        <v>379</v>
      </c>
      <c r="K3" s="100" t="s">
        <v>380</v>
      </c>
      <c r="L3" s="99" t="s">
        <v>381</v>
      </c>
      <c r="M3" s="99" t="s">
        <v>382</v>
      </c>
    </row>
    <row r="4" spans="1:23" s="46" customFormat="1" ht="50.1" customHeight="1" thickBot="1" x14ac:dyDescent="0.25">
      <c r="A4" s="83"/>
      <c r="B4" s="80" t="s">
        <v>362</v>
      </c>
      <c r="C4" s="47" t="s">
        <v>383</v>
      </c>
      <c r="D4" s="68" t="s">
        <v>384</v>
      </c>
      <c r="E4" s="69" t="s">
        <v>367</v>
      </c>
      <c r="F4" s="70" t="str">
        <f>IF(
    OR(ISBLANK(B4), ISBLANK(C4), ISBLANK(D4), NOT(ISNUMBER(D4)), ISBLANK(E4), NOT(ISNUMBER(E4))),
    "0",
    IFERROR(
        ROUND(
            IF(
                B4 = "Certificate II in Cookery",
                VLOOKUP(B4, List!B:K, IF(C4 = "Mainstream school", 7, IF(C4 = "Specialist school", 9, 0)), FALSE) * (IF(D4 &gt; 170, 1, D4 / 170)),
                IF(
                    B4 = "Certificate III in Music",
                    VLOOKUP(B4, List!B:K, IF(C4 = "Mainstream school", 7, IF(C4 = "Specialist school", 9, 0)), FALSE) * (IF(D4 &gt;= 360, 2, D4 / 360)),
                    VLOOKUP(B4, List!B:K, IF(C4 = "Mainstream school", 7, IF(C4 = "Specialist school", 9, 0)), FALSE) * (IF(D4 &gt; 180, 1, D4 / 180))
                )
            ),
            2
        ),
        "0"
    )
)</f>
        <v>0</v>
      </c>
      <c r="G4" s="70" t="str">
        <f>IF(
    OR(ISBLANK(B4), ISBLANK(C4), ISBLANK(D4), NOT(ISNUMBER(D4)), ISBLANK(E4), NOT(ISNUMBER(E4))),
    "0",
    IFERROR(
        ROUND(
            IF(
                B4 = "Certificate II in Cookery",
                VLOOKUP(B4, List!B:K, IF(C4 = "Mainstream school", 8, IF(C4 = "Specialist school", 10, 0)), FALSE) * (IF(D4 &gt; 170, 1, D4 / 170)),
                IF(
                    B4 = "Certificate III in Music",
                    VLOOKUP(B4, List!B:K, IF(C4 = "Mainstream school", 8, IF(C4 = "Specialist school", 10, 0)), FALSE) * (IF(D4 &gt;= 360, 2, D4 / 360)),
                    VLOOKUP(B4, List!B:K, IF(C4 = "Mainstream school", 8, IF(C4 = "Specialist school", 10, 0)), FALSE) * (IF(D4 &gt; 180, 1, D4 / 180))
                )
            ),
            2
        ),
        "0"
    )
)</f>
        <v>0</v>
      </c>
      <c r="H4" s="71">
        <f>F4+G4</f>
        <v>0</v>
      </c>
      <c r="I4" s="72" t="str">
        <f>IFERROR(IF(OR(ISBLANK(B4), ISBLANK(H4), NOT(ISNUMBER(H4))), "0", H4 + VLOOKUP(B4, List!B:M, 11, FALSE)), "0")</f>
        <v>0</v>
      </c>
      <c r="J4" s="73" t="str">
        <f>IF(OR(ISBLANK(E4), NOT(ISNUMBER(E4)), ISBLANK(F4), NOT(ISNUMBER(F4)), E4 = 0, F4 = 0), "0", TEXT(E4 * F4, "#,##0"))</f>
        <v>0</v>
      </c>
      <c r="K4" s="74" t="str">
        <f>IF(OR(ISBLANK(E4), NOT(ISNUMBER(E4)), ISBLANK(G4), NOT(ISNUMBER(G4)), E4 = 0, G4 = 0), "0", TEXT(E4 * G4, "#,##0"))</f>
        <v>0</v>
      </c>
      <c r="L4" s="75">
        <f>J4+K4</f>
        <v>0</v>
      </c>
      <c r="M4" s="76" t="str">
        <f>IFERROR(IF(OR(ISBLANK(B4), ISBLANK(E4), NOT(ISNUMBER(E4)), ISBLANK(L4), NOT(ISNUMBER(L4))), "0", L4 + (VLOOKUP(B4, List!B:M, 11, FALSE) * E4)), "0")</f>
        <v>0</v>
      </c>
    </row>
    <row r="5" spans="1:23" ht="50.1" customHeight="1" thickTop="1" thickBot="1" x14ac:dyDescent="0.3">
      <c r="A5" s="81"/>
      <c r="B5" s="80" t="s">
        <v>362</v>
      </c>
      <c r="C5" s="47" t="s">
        <v>383</v>
      </c>
      <c r="D5" s="68" t="s">
        <v>384</v>
      </c>
      <c r="E5" s="69" t="s">
        <v>367</v>
      </c>
      <c r="F5" s="70" t="str">
        <f>IF(
    OR(ISBLANK(B5), ISBLANK(C5), ISBLANK(D5), NOT(ISNUMBER(D5)), ISBLANK(E5), NOT(ISNUMBER(E5))),
    "0",
    IFERROR(
        ROUND(
            IF(
                B5 = "Certificate II in Cookery",
                VLOOKUP(B5, List!B:K, IF(C5 = "Mainstream school", 7, IF(C5 = "Specialist school", 9, 0)), FALSE) * (IF(D5 &gt; 170, 1, D5 / 170)),
                IF(
                    B5 = "Certificate III in Music",
                    VLOOKUP(B5, List!B:K, IF(C5 = "Mainstream school", 7, IF(C5 = "Specialist school", 9, 0)), FALSE) * (IF(D5 &gt;= 360, 2, D5 / 360)),
                    VLOOKUP(B5, List!B:K, IF(C5 = "Mainstream school", 7, IF(C5 = "Specialist school", 9, 0)), FALSE) * (IF(D5 &gt; 180, 1, D5 / 180))
                )
            ),
            2
        ),
        "0"
    )
)</f>
        <v>0</v>
      </c>
      <c r="G5" s="70" t="str">
        <f>IF(
    OR(ISBLANK(B5), ISBLANK(C5), ISBLANK(D5), NOT(ISNUMBER(D5)), ISBLANK(E5), NOT(ISNUMBER(E5))),
    "0",
    IFERROR(
        ROUND(
            IF(
                B5 = "Certificate II in Cookery",
                VLOOKUP(B5, List!B:K, IF(C5 = "Mainstream school", 8, IF(C5 = "Specialist school", 10, 0)), FALSE) * (IF(D5 &gt; 170, 1, D5 / 170)),
                IF(
                    B5 = "Certificate III in Music",
                    VLOOKUP(B5, List!B:K, IF(C5 = "Mainstream school", 8, IF(C5 = "Specialist school", 10, 0)), FALSE) * (IF(D5 &gt;= 360, 2, D5 / 360)),
                    VLOOKUP(B5, List!B:K, IF(C5 = "Mainstream school", 8, IF(C5 = "Specialist school", 10, 0)), FALSE) * (IF(D5 &gt; 180, 1, D5 / 180))
                )
            ),
            2
        ),
        "0"
    )
)</f>
        <v>0</v>
      </c>
      <c r="H5" s="71">
        <f t="shared" ref="H5:H27" si="0">F5+G5</f>
        <v>0</v>
      </c>
      <c r="I5" s="72" t="str">
        <f>IFERROR(IF(OR(ISBLANK(B5), ISBLANK(H5), NOT(ISNUMBER(H5))), "0", H5 + VLOOKUP(B5, List!B:M, 11, FALSE)), "0")</f>
        <v>0</v>
      </c>
      <c r="J5" s="73" t="str">
        <f t="shared" ref="J5:J27" si="1">IF(OR(ISBLANK(E5), NOT(ISNUMBER(E5)), ISBLANK(F5), NOT(ISNUMBER(F5)), E5 = 0, F5 = 0), "0", TEXT(E5 * F5, "#,##0"))</f>
        <v>0</v>
      </c>
      <c r="K5" s="74" t="str">
        <f t="shared" ref="K5:K27" si="2">IF(OR(ISBLANK(E5), NOT(ISNUMBER(E5)), ISBLANK(G5), NOT(ISNUMBER(G5)), E5 = 0, G5 = 0), "0", TEXT(E5 * G5, "#,##0"))</f>
        <v>0</v>
      </c>
      <c r="L5" s="75">
        <f t="shared" ref="L5:L27" si="3">J5+K5</f>
        <v>0</v>
      </c>
      <c r="M5" s="76" t="str">
        <f>IFERROR(IF(OR(ISBLANK(B5), ISBLANK(E5), NOT(ISNUMBER(E5)), ISBLANK(L5), NOT(ISNUMBER(L5))), "0", L5 + (VLOOKUP(B5, List!B:M, 11, FALSE) * E5)), "0")</f>
        <v>0</v>
      </c>
      <c r="O5" s="46"/>
      <c r="P5" s="84"/>
      <c r="Q5" s="84"/>
      <c r="R5" s="84"/>
      <c r="S5" s="84"/>
      <c r="T5" s="84"/>
      <c r="U5" s="84"/>
      <c r="V5" s="46"/>
      <c r="W5" s="46"/>
    </row>
    <row r="6" spans="1:23" ht="50.1" customHeight="1" thickTop="1" thickBot="1" x14ac:dyDescent="0.3">
      <c r="A6" s="81"/>
      <c r="B6" s="80" t="s">
        <v>362</v>
      </c>
      <c r="C6" s="47" t="s">
        <v>383</v>
      </c>
      <c r="D6" s="68" t="s">
        <v>384</v>
      </c>
      <c r="E6" s="69" t="s">
        <v>367</v>
      </c>
      <c r="F6" s="70" t="str">
        <f>IF(
    OR(ISBLANK(B6), ISBLANK(C6), ISBLANK(D6), NOT(ISNUMBER(D6)), ISBLANK(E6), NOT(ISNUMBER(E6))),
    "0",
    IFERROR(
        ROUND(
            IF(
                B6 = "Certificate II in Cookery",
                VLOOKUP(B6, List!B:K, IF(C6 = "Mainstream school", 7, IF(C6 = "Specialist school", 9, 0)), FALSE) * (IF(D6 &gt; 170, 1, D6 / 170)),
                IF(
                    B6 = "Certificate III in Music",
                    VLOOKUP(B6, List!B:K, IF(C6 = "Mainstream school", 7, IF(C6 = "Specialist school", 9, 0)), FALSE) * (IF(D6 &gt;= 360, 2, D6 / 360)),
                    VLOOKUP(B6, List!B:K, IF(C6 = "Mainstream school", 7, IF(C6 = "Specialist school", 9, 0)), FALSE) * (IF(D6 &gt; 180, 1, D6 / 180))
                )
            ),
            2
        ),
        "0"
    )
)</f>
        <v>0</v>
      </c>
      <c r="G6" s="70" t="str">
        <f>IF(
    OR(ISBLANK(B6), ISBLANK(C6), ISBLANK(D6), NOT(ISNUMBER(D6)), ISBLANK(E6), NOT(ISNUMBER(E6))),
    "0",
    IFERROR(
        ROUND(
            IF(
                B6 = "Certificate II in Cookery",
                VLOOKUP(B6, List!B:K, IF(C6 = "Mainstream school", 8, IF(C6 = "Specialist school", 10, 0)), FALSE) * (IF(D6 &gt; 170, 1, D6 / 170)),
                IF(
                    B6 = "Certificate III in Music",
                    VLOOKUP(B6, List!B:K, IF(C6 = "Mainstream school", 8, IF(C6 = "Specialist school", 10, 0)), FALSE) * (IF(D6 &gt;= 360, 2, D6 / 360)),
                    VLOOKUP(B6, List!B:K, IF(C6 = "Mainstream school", 8, IF(C6 = "Specialist school", 10, 0)), FALSE) * (IF(D6 &gt; 180, 1, D6 / 180))
                )
            ),
            2
        ),
        "0"
    )
)</f>
        <v>0</v>
      </c>
      <c r="H6" s="71">
        <f t="shared" si="0"/>
        <v>0</v>
      </c>
      <c r="I6" s="72" t="str">
        <f>IFERROR(IF(OR(ISBLANK(B6), ISBLANK(H6), NOT(ISNUMBER(H6))), "0", H6 + VLOOKUP(B6, List!B:M, 11, FALSE)), "0")</f>
        <v>0</v>
      </c>
      <c r="J6" s="73" t="str">
        <f t="shared" si="1"/>
        <v>0</v>
      </c>
      <c r="K6" s="74" t="str">
        <f t="shared" si="2"/>
        <v>0</v>
      </c>
      <c r="L6" s="75">
        <f t="shared" si="3"/>
        <v>0</v>
      </c>
      <c r="M6" s="76" t="str">
        <f>IFERROR(IF(OR(ISBLANK(B6), ISBLANK(E6), NOT(ISNUMBER(E6)), ISBLANK(L6), NOT(ISNUMBER(L6))), "0", L6 + (VLOOKUP(B6, List!B:M, 11, FALSE) * E6)), "0")</f>
        <v>0</v>
      </c>
      <c r="O6" s="46"/>
      <c r="P6" s="84"/>
      <c r="Q6" s="84"/>
      <c r="R6" s="84"/>
      <c r="S6" s="84"/>
      <c r="T6" s="84"/>
      <c r="U6" s="84"/>
      <c r="V6" s="46"/>
      <c r="W6" s="46"/>
    </row>
    <row r="7" spans="1:23" ht="50.1" customHeight="1" thickTop="1" thickBot="1" x14ac:dyDescent="0.3">
      <c r="A7" s="81"/>
      <c r="B7" s="80" t="s">
        <v>362</v>
      </c>
      <c r="C7" s="47" t="s">
        <v>383</v>
      </c>
      <c r="D7" s="68" t="s">
        <v>384</v>
      </c>
      <c r="E7" s="69" t="s">
        <v>367</v>
      </c>
      <c r="F7" s="70" t="str">
        <f>IF(
    OR(ISBLANK(B7), ISBLANK(C7), ISBLANK(D7), NOT(ISNUMBER(D7)), ISBLANK(E7), NOT(ISNUMBER(E7))),
    "0",
    IFERROR(
        ROUND(
            IF(
                B7 = "Certificate II in Cookery",
                VLOOKUP(B7, List!B:K, IF(C7 = "Mainstream school", 7, IF(C7 = "Specialist school", 9, 0)), FALSE) * (IF(D7 &gt; 170, 1, D7 / 170)),
                IF(
                    B7 = "Certificate III in Music",
                    VLOOKUP(B7, List!B:K, IF(C7 = "Mainstream school", 7, IF(C7 = "Specialist school", 9, 0)), FALSE) * (IF(D7 &gt;= 360, 2, D7 / 360)),
                    VLOOKUP(B7, List!B:K, IF(C7 = "Mainstream school", 7, IF(C7 = "Specialist school", 9, 0)), FALSE) * (IF(D7 &gt; 180, 1, D7 / 180))
                )
            ),
            2
        ),
        "0"
    )
)</f>
        <v>0</v>
      </c>
      <c r="G7" s="70" t="str">
        <f>IF(
    OR(ISBLANK(B7), ISBLANK(C7), ISBLANK(D7), NOT(ISNUMBER(D7)), ISBLANK(E7), NOT(ISNUMBER(E7))),
    "0",
    IFERROR(
        ROUND(
            IF(
                B7 = "Certificate II in Cookery",
                VLOOKUP(B7, List!B:K, IF(C7 = "Mainstream school", 8, IF(C7 = "Specialist school", 10, 0)), FALSE) * (IF(D7 &gt; 170, 1, D7 / 170)),
                IF(
                    B7 = "Certificate III in Music",
                    VLOOKUP(B7, List!B:K, IF(C7 = "Mainstream school", 8, IF(C7 = "Specialist school", 10, 0)), FALSE) * (IF(D7 &gt;= 360, 2, D7 / 360)),
                    VLOOKUP(B7, List!B:K, IF(C7 = "Mainstream school", 8, IF(C7 = "Specialist school", 10, 0)), FALSE) * (IF(D7 &gt; 180, 1, D7 / 180))
                )
            ),
            2
        ),
        "0"
    )
)</f>
        <v>0</v>
      </c>
      <c r="H7" s="71">
        <f t="shared" si="0"/>
        <v>0</v>
      </c>
      <c r="I7" s="72" t="str">
        <f>IFERROR(IF(OR(ISBLANK(B7), ISBLANK(H7), NOT(ISNUMBER(H7))), "0", H7 + VLOOKUP(B7, List!B:M, 11, FALSE)), "0")</f>
        <v>0</v>
      </c>
      <c r="J7" s="73" t="str">
        <f t="shared" si="1"/>
        <v>0</v>
      </c>
      <c r="K7" s="74" t="str">
        <f t="shared" si="2"/>
        <v>0</v>
      </c>
      <c r="L7" s="75">
        <f t="shared" si="3"/>
        <v>0</v>
      </c>
      <c r="M7" s="76" t="str">
        <f>IFERROR(IF(OR(ISBLANK(B7), ISBLANK(E7), NOT(ISNUMBER(E7)), ISBLANK(L7), NOT(ISNUMBER(L7))), "0", L7 + (VLOOKUP(B7, List!B:M, 11, FALSE) * E7)), "0")</f>
        <v>0</v>
      </c>
      <c r="O7" s="46"/>
      <c r="P7" s="84"/>
      <c r="Q7" s="84"/>
      <c r="R7" s="84"/>
      <c r="S7" s="84"/>
      <c r="T7" s="84"/>
      <c r="U7" s="84"/>
      <c r="V7" s="46"/>
      <c r="W7" s="46"/>
    </row>
    <row r="8" spans="1:23" ht="50.1" customHeight="1" thickTop="1" x14ac:dyDescent="0.25">
      <c r="A8" s="81"/>
      <c r="B8" s="80" t="s">
        <v>362</v>
      </c>
      <c r="C8" s="47" t="s">
        <v>383</v>
      </c>
      <c r="D8" s="68" t="s">
        <v>384</v>
      </c>
      <c r="E8" s="69" t="s">
        <v>367</v>
      </c>
      <c r="F8" s="70" t="str">
        <f>IF(
    OR(ISBLANK(B8), ISBLANK(C8), ISBLANK(D8), NOT(ISNUMBER(D8)), ISBLANK(E8), NOT(ISNUMBER(E8))),
    "0",
    IFERROR(
        ROUND(
            IF(
                B8 = "Certificate II in Cookery",
                VLOOKUP(B8, List!B:K, IF(C8 = "Mainstream school", 7, IF(C8 = "Specialist school", 9, 0)), FALSE) * (IF(D8 &gt; 170, 1, D8 / 170)),
                IF(
                    B8 = "Certificate III in Music",
                    VLOOKUP(B8, List!B:K, IF(C8 = "Mainstream school", 7, IF(C8 = "Specialist school", 9, 0)), FALSE) * (IF(D8 &gt;= 360, 2, D8 / 360)),
                    VLOOKUP(B8, List!B:K, IF(C8 = "Mainstream school", 7, IF(C8 = "Specialist school", 9, 0)), FALSE) * (IF(D8 &gt; 180, 1, D8 / 180))
                )
            ),
            2
        ),
        "0"
    )
)</f>
        <v>0</v>
      </c>
      <c r="G8" s="70" t="str">
        <f>IF(
    OR(ISBLANK(B8), ISBLANK(C8), ISBLANK(D8), NOT(ISNUMBER(D8)), ISBLANK(E8), NOT(ISNUMBER(E8))),
    "0",
    IFERROR(
        ROUND(
            IF(
                B8 = "Certificate II in Cookery",
                VLOOKUP(B8, List!B:K, IF(C8 = "Mainstream school", 8, IF(C8 = "Specialist school", 10, 0)), FALSE) * (IF(D8 &gt; 170, 1, D8 / 170)),
                IF(
                    B8 = "Certificate III in Music",
                    VLOOKUP(B8, List!B:K, IF(C8 = "Mainstream school", 8, IF(C8 = "Specialist school", 10, 0)), FALSE) * (IF(D8 &gt;= 360, 2, D8 / 360)),
                    VLOOKUP(B8, List!B:K, IF(C8 = "Mainstream school", 8, IF(C8 = "Specialist school", 10, 0)), FALSE) * (IF(D8 &gt; 180, 1, D8 / 180))
                )
            ),
            2
        ),
        "0"
    )
)</f>
        <v>0</v>
      </c>
      <c r="H8" s="71">
        <f t="shared" si="0"/>
        <v>0</v>
      </c>
      <c r="I8" s="72" t="str">
        <f>IFERROR(IF(OR(ISBLANK(B8), ISBLANK(H8), NOT(ISNUMBER(H8))), "0", H8 + VLOOKUP(B8, List!B:M, 11, FALSE)), "0")</f>
        <v>0</v>
      </c>
      <c r="J8" s="73" t="str">
        <f t="shared" si="1"/>
        <v>0</v>
      </c>
      <c r="K8" s="74" t="str">
        <f t="shared" si="2"/>
        <v>0</v>
      </c>
      <c r="L8" s="75">
        <f t="shared" si="3"/>
        <v>0</v>
      </c>
      <c r="M8" s="76" t="str">
        <f>IFERROR(IF(OR(ISBLANK(B8), ISBLANK(E8), NOT(ISNUMBER(E8)), ISBLANK(L8), NOT(ISNUMBER(L8))), "0", L8 + (VLOOKUP(B8, List!B:M, 11, FALSE) * E8)), "0")</f>
        <v>0</v>
      </c>
      <c r="O8" s="46"/>
      <c r="P8" s="46"/>
      <c r="Q8" s="46"/>
      <c r="R8" s="46"/>
      <c r="S8" s="46"/>
      <c r="T8" s="46"/>
      <c r="U8" s="46"/>
      <c r="V8" s="46"/>
      <c r="W8" s="46"/>
    </row>
    <row r="9" spans="1:23" ht="50.1" customHeight="1" x14ac:dyDescent="0.25">
      <c r="A9" s="81"/>
      <c r="B9" s="80" t="s">
        <v>362</v>
      </c>
      <c r="C9" s="47" t="s">
        <v>383</v>
      </c>
      <c r="D9" s="68" t="s">
        <v>384</v>
      </c>
      <c r="E9" s="69" t="s">
        <v>367</v>
      </c>
      <c r="F9" s="70" t="str">
        <f>IF(
    OR(ISBLANK(B9), ISBLANK(C9), ISBLANK(D9), NOT(ISNUMBER(D9)), ISBLANK(E9), NOT(ISNUMBER(E9))),
    "0",
    IFERROR(
        ROUND(
            IF(
                B9 = "Certificate II in Cookery",
                VLOOKUP(B9, List!B:K, IF(C9 = "Mainstream school", 7, IF(C9 = "Specialist school", 9, 0)), FALSE) * (IF(D9 &gt; 170, 1, D9 / 170)),
                IF(
                    B9 = "Certificate III in Music",
                    VLOOKUP(B9, List!B:K, IF(C9 = "Mainstream school", 7, IF(C9 = "Specialist school", 9, 0)), FALSE) * (IF(D9 &gt;= 360, 2, D9 / 360)),
                    VLOOKUP(B9, List!B:K, IF(C9 = "Mainstream school", 7, IF(C9 = "Specialist school", 9, 0)), FALSE) * (IF(D9 &gt; 180, 1, D9 / 180))
                )
            ),
            2
        ),
        "0"
    )
)</f>
        <v>0</v>
      </c>
      <c r="G9" s="70" t="str">
        <f>IF(
    OR(ISBLANK(B9), ISBLANK(C9), ISBLANK(D9), NOT(ISNUMBER(D9)), ISBLANK(E9), NOT(ISNUMBER(E9))),
    "0",
    IFERROR(
        ROUND(
            IF(
                B9 = "Certificate II in Cookery",
                VLOOKUP(B9, List!B:K, IF(C9 = "Mainstream school", 8, IF(C9 = "Specialist school", 10, 0)), FALSE) * (IF(D9 &gt; 170, 1, D9 / 170)),
                IF(
                    B9 = "Certificate III in Music",
                    VLOOKUP(B9, List!B:K, IF(C9 = "Mainstream school", 8, IF(C9 = "Specialist school", 10, 0)), FALSE) * (IF(D9 &gt;= 360, 2, D9 / 360)),
                    VLOOKUP(B9, List!B:K, IF(C9 = "Mainstream school", 8, IF(C9 = "Specialist school", 10, 0)), FALSE) * (IF(D9 &gt; 180, 1, D9 / 180))
                )
            ),
            2
        ),
        "0"
    )
)</f>
        <v>0</v>
      </c>
      <c r="H9" s="71">
        <f t="shared" si="0"/>
        <v>0</v>
      </c>
      <c r="I9" s="72" t="str">
        <f>IFERROR(IF(OR(ISBLANK(B9), ISBLANK(H9), NOT(ISNUMBER(H9))), "0", H9 + VLOOKUP(B9, List!B:M, 11, FALSE)), "0")</f>
        <v>0</v>
      </c>
      <c r="J9" s="73" t="str">
        <f t="shared" si="1"/>
        <v>0</v>
      </c>
      <c r="K9" s="74" t="str">
        <f t="shared" si="2"/>
        <v>0</v>
      </c>
      <c r="L9" s="75">
        <f t="shared" si="3"/>
        <v>0</v>
      </c>
      <c r="M9" s="76" t="str">
        <f>IFERROR(IF(OR(ISBLANK(B9), ISBLANK(E9), NOT(ISNUMBER(E9)), ISBLANK(L9), NOT(ISNUMBER(L9))), "0", L9 + (VLOOKUP(B9, List!B:M, 11, FALSE) * E9)), "0")</f>
        <v>0</v>
      </c>
      <c r="O9" s="46"/>
      <c r="P9" s="46"/>
      <c r="Q9" s="46"/>
      <c r="R9" s="46"/>
      <c r="S9" s="46"/>
      <c r="T9" s="46"/>
      <c r="U9" s="46"/>
      <c r="V9" s="46"/>
      <c r="W9" s="46"/>
    </row>
    <row r="10" spans="1:23" ht="50.1" customHeight="1" x14ac:dyDescent="0.25">
      <c r="A10" s="81"/>
      <c r="B10" s="80" t="s">
        <v>362</v>
      </c>
      <c r="C10" s="47" t="s">
        <v>383</v>
      </c>
      <c r="D10" s="68" t="s">
        <v>384</v>
      </c>
      <c r="E10" s="69" t="s">
        <v>367</v>
      </c>
      <c r="F10" s="70" t="str">
        <f>IF(
    OR(ISBLANK(B10), ISBLANK(C10), ISBLANK(D10), NOT(ISNUMBER(D10)), ISBLANK(E10), NOT(ISNUMBER(E10))),
    "0",
    IFERROR(
        ROUND(
            IF(
                B10 = "Certificate II in Cookery",
                VLOOKUP(B10, List!B:K, IF(C10 = "Mainstream school", 7, IF(C10 = "Specialist school", 9, 0)), FALSE) * (IF(D10 &gt; 170, 1, D10 / 170)),
                IF(
                    B10 = "Certificate III in Music",
                    VLOOKUP(B10, List!B:K, IF(C10 = "Mainstream school", 7, IF(C10 = "Specialist school", 9, 0)), FALSE) * (IF(D10 &gt;= 360, 2, D10 / 360)),
                    VLOOKUP(B10, List!B:K, IF(C10 = "Mainstream school", 7, IF(C10 = "Specialist school", 9, 0)), FALSE) * (IF(D10 &gt; 180, 1, D10 / 180))
                )
            ),
            2
        ),
        "0"
    )
)</f>
        <v>0</v>
      </c>
      <c r="G10" s="70" t="str">
        <f>IF(
    OR(ISBLANK(B10), ISBLANK(C10), ISBLANK(D10), NOT(ISNUMBER(D10)), ISBLANK(E10), NOT(ISNUMBER(E10))),
    "0",
    IFERROR(
        ROUND(
            IF(
                B10 = "Certificate II in Cookery",
                VLOOKUP(B10, List!B:K, IF(C10 = "Mainstream school", 8, IF(C10 = "Specialist school", 10, 0)), FALSE) * (IF(D10 &gt; 170, 1, D10 / 170)),
                IF(
                    B10 = "Certificate III in Music",
                    VLOOKUP(B10, List!B:K, IF(C10 = "Mainstream school", 8, IF(C10 = "Specialist school", 10, 0)), FALSE) * (IF(D10 &gt;= 360, 2, D10 / 360)),
                    VLOOKUP(B10, List!B:K, IF(C10 = "Mainstream school", 8, IF(C10 = "Specialist school", 10, 0)), FALSE) * (IF(D10 &gt; 180, 1, D10 / 180))
                )
            ),
            2
        ),
        "0"
    )
)</f>
        <v>0</v>
      </c>
      <c r="H10" s="71">
        <f t="shared" si="0"/>
        <v>0</v>
      </c>
      <c r="I10" s="72" t="str">
        <f>IFERROR(IF(OR(ISBLANK(B10), ISBLANK(H10), NOT(ISNUMBER(H10))), "0", H10 + VLOOKUP(B10, List!B:M, 11, FALSE)), "0")</f>
        <v>0</v>
      </c>
      <c r="J10" s="73" t="str">
        <f t="shared" si="1"/>
        <v>0</v>
      </c>
      <c r="K10" s="74" t="str">
        <f t="shared" si="2"/>
        <v>0</v>
      </c>
      <c r="L10" s="75">
        <f t="shared" si="3"/>
        <v>0</v>
      </c>
      <c r="M10" s="76" t="str">
        <f>IFERROR(IF(OR(ISBLANK(B10), ISBLANK(E10), NOT(ISNUMBER(E10)), ISBLANK(L10), NOT(ISNUMBER(L10))), "0", L10 + (VLOOKUP(B10, List!B:M, 11, FALSE) * E10)), "0")</f>
        <v>0</v>
      </c>
      <c r="O10" s="46"/>
      <c r="P10" s="46"/>
      <c r="Q10" s="46"/>
      <c r="R10" s="46"/>
      <c r="S10" s="46"/>
      <c r="T10" s="46"/>
      <c r="U10" s="46"/>
      <c r="V10" s="46"/>
      <c r="W10" s="46"/>
    </row>
    <row r="11" spans="1:23" ht="50.1" customHeight="1" x14ac:dyDescent="0.25">
      <c r="A11" s="81"/>
      <c r="B11" s="80" t="s">
        <v>362</v>
      </c>
      <c r="C11" s="47" t="s">
        <v>383</v>
      </c>
      <c r="D11" s="68" t="s">
        <v>384</v>
      </c>
      <c r="E11" s="69" t="s">
        <v>367</v>
      </c>
      <c r="F11" s="70" t="str">
        <f>IF(
    OR(ISBLANK(B11), ISBLANK(C11), ISBLANK(D11), NOT(ISNUMBER(D11)), ISBLANK(E11), NOT(ISNUMBER(E11))),
    "0",
    IFERROR(
        ROUND(
            IF(
                B11 = "Certificate II in Cookery",
                VLOOKUP(B11, List!B:K, IF(C11 = "Mainstream school", 7, IF(C11 = "Specialist school", 9, 0)), FALSE) * (IF(D11 &gt; 170, 1, D11 / 170)),
                IF(
                    B11 = "Certificate III in Music",
                    VLOOKUP(B11, List!B:K, IF(C11 = "Mainstream school", 7, IF(C11 = "Specialist school", 9, 0)), FALSE) * (IF(D11 &gt;= 360, 2, D11 / 360)),
                    VLOOKUP(B11, List!B:K, IF(C11 = "Mainstream school", 7, IF(C11 = "Specialist school", 9, 0)), FALSE) * (IF(D11 &gt; 180, 1, D11 / 180))
                )
            ),
            2
        ),
        "0"
    )
)</f>
        <v>0</v>
      </c>
      <c r="G11" s="70" t="str">
        <f>IF(
    OR(ISBLANK(B11), ISBLANK(C11), ISBLANK(D11), NOT(ISNUMBER(D11)), ISBLANK(E11), NOT(ISNUMBER(E11))),
    "0",
    IFERROR(
        ROUND(
            IF(
                B11 = "Certificate II in Cookery",
                VLOOKUP(B11, List!B:K, IF(C11 = "Mainstream school", 8, IF(C11 = "Specialist school", 10, 0)), FALSE) * (IF(D11 &gt; 170, 1, D11 / 170)),
                IF(
                    B11 = "Certificate III in Music",
                    VLOOKUP(B11, List!B:K, IF(C11 = "Mainstream school", 8, IF(C11 = "Specialist school", 10, 0)), FALSE) * (IF(D11 &gt;= 360, 2, D11 / 360)),
                    VLOOKUP(B11, List!B:K, IF(C11 = "Mainstream school", 8, IF(C11 = "Specialist school", 10, 0)), FALSE) * (IF(D11 &gt; 180, 1, D11 / 180))
                )
            ),
            2
        ),
        "0"
    )
)</f>
        <v>0</v>
      </c>
      <c r="H11" s="71">
        <f t="shared" si="0"/>
        <v>0</v>
      </c>
      <c r="I11" s="72" t="str">
        <f>IFERROR(IF(OR(ISBLANK(B11), ISBLANK(H11), NOT(ISNUMBER(H11))), "0", H11 + VLOOKUP(B11, List!B:M, 11, FALSE)), "0")</f>
        <v>0</v>
      </c>
      <c r="J11" s="73" t="str">
        <f t="shared" si="1"/>
        <v>0</v>
      </c>
      <c r="K11" s="74" t="str">
        <f t="shared" si="2"/>
        <v>0</v>
      </c>
      <c r="L11" s="75">
        <f t="shared" si="3"/>
        <v>0</v>
      </c>
      <c r="M11" s="76" t="str">
        <f>IFERROR(IF(OR(ISBLANK(B11), ISBLANK(E11), NOT(ISNUMBER(E11)), ISBLANK(L11), NOT(ISNUMBER(L11))), "0", L11 + (VLOOKUP(B11, List!B:M, 11, FALSE) * E11)), "0")</f>
        <v>0</v>
      </c>
    </row>
    <row r="12" spans="1:23" ht="50.1" customHeight="1" x14ac:dyDescent="0.25">
      <c r="A12" s="81"/>
      <c r="B12" s="80" t="s">
        <v>362</v>
      </c>
      <c r="C12" s="47" t="s">
        <v>383</v>
      </c>
      <c r="D12" s="68" t="s">
        <v>384</v>
      </c>
      <c r="E12" s="69" t="s">
        <v>367</v>
      </c>
      <c r="F12" s="70" t="str">
        <f>IF(
    OR(ISBLANK(B12), ISBLANK(C12), ISBLANK(D12), NOT(ISNUMBER(D12)), ISBLANK(E12), NOT(ISNUMBER(E12))),
    "0",
    IFERROR(
        ROUND(
            IF(
                B12 = "Certificate II in Cookery",
                VLOOKUP(B12, List!B:K, IF(C12 = "Mainstream school", 7, IF(C12 = "Specialist school", 9, 0)), FALSE) * (IF(D12 &gt; 170, 1, D12 / 170)),
                IF(
                    B12 = "Certificate III in Music",
                    VLOOKUP(B12, List!B:K, IF(C12 = "Mainstream school", 7, IF(C12 = "Specialist school", 9, 0)), FALSE) * (IF(D12 &gt;= 360, 2, D12 / 360)),
                    VLOOKUP(B12, List!B:K, IF(C12 = "Mainstream school", 7, IF(C12 = "Specialist school", 9, 0)), FALSE) * (IF(D12 &gt; 180, 1, D12 / 180))
                )
            ),
            2
        ),
        "0"
    )
)</f>
        <v>0</v>
      </c>
      <c r="G12" s="70" t="str">
        <f>IF(
    OR(ISBLANK(B12), ISBLANK(C12), ISBLANK(D12), NOT(ISNUMBER(D12)), ISBLANK(E12), NOT(ISNUMBER(E12))),
    "0",
    IFERROR(
        ROUND(
            IF(
                B12 = "Certificate II in Cookery",
                VLOOKUP(B12, List!B:K, IF(C12 = "Mainstream school", 8, IF(C12 = "Specialist school", 10, 0)), FALSE) * (IF(D12 &gt; 170, 1, D12 / 170)),
                IF(
                    B12 = "Certificate III in Music",
                    VLOOKUP(B12, List!B:K, IF(C12 = "Mainstream school", 8, IF(C12 = "Specialist school", 10, 0)), FALSE) * (IF(D12 &gt;= 360, 2, D12 / 360)),
                    VLOOKUP(B12, List!B:K, IF(C12 = "Mainstream school", 8, IF(C12 = "Specialist school", 10, 0)), FALSE) * (IF(D12 &gt; 180, 1, D12 / 180))
                )
            ),
            2
        ),
        "0"
    )
)</f>
        <v>0</v>
      </c>
      <c r="H12" s="71">
        <f t="shared" si="0"/>
        <v>0</v>
      </c>
      <c r="I12" s="72" t="str">
        <f>IFERROR(IF(OR(ISBLANK(B12), ISBLANK(H12), NOT(ISNUMBER(H12))), "0", H12 + VLOOKUP(B12, List!B:M, 11, FALSE)), "0")</f>
        <v>0</v>
      </c>
      <c r="J12" s="73" t="str">
        <f t="shared" si="1"/>
        <v>0</v>
      </c>
      <c r="K12" s="74" t="str">
        <f t="shared" si="2"/>
        <v>0</v>
      </c>
      <c r="L12" s="75">
        <f t="shared" si="3"/>
        <v>0</v>
      </c>
      <c r="M12" s="76" t="str">
        <f>IFERROR(IF(OR(ISBLANK(B12), ISBLANK(E12), NOT(ISNUMBER(E12)), ISBLANK(L12), NOT(ISNUMBER(L12))), "0", L12 + (VLOOKUP(B12, List!B:M, 11, FALSE) * E12)), "0")</f>
        <v>0</v>
      </c>
    </row>
    <row r="13" spans="1:23" ht="50.1" customHeight="1" x14ac:dyDescent="0.25">
      <c r="A13" s="81"/>
      <c r="B13" s="80" t="s">
        <v>362</v>
      </c>
      <c r="C13" s="47" t="s">
        <v>383</v>
      </c>
      <c r="D13" s="68" t="s">
        <v>384</v>
      </c>
      <c r="E13" s="69" t="s">
        <v>367</v>
      </c>
      <c r="F13" s="70" t="str">
        <f>IF(
    OR(ISBLANK(B13), ISBLANK(C13), ISBLANK(D13), NOT(ISNUMBER(D13)), ISBLANK(E13), NOT(ISNUMBER(E13))),
    "0",
    IFERROR(
        ROUND(
            IF(
                B13 = "Certificate II in Cookery",
                VLOOKUP(B13, List!B:K, IF(C13 = "Mainstream school", 7, IF(C13 = "Specialist school", 9, 0)), FALSE) * (IF(D13 &gt; 170, 1, D13 / 170)),
                IF(
                    B13 = "Certificate III in Music",
                    VLOOKUP(B13, List!B:K, IF(C13 = "Mainstream school", 7, IF(C13 = "Specialist school", 9, 0)), FALSE) * (IF(D13 &gt;= 360, 2, D13 / 360)),
                    VLOOKUP(B13, List!B:K, IF(C13 = "Mainstream school", 7, IF(C13 = "Specialist school", 9, 0)), FALSE) * (IF(D13 &gt; 180, 1, D13 / 180))
                )
            ),
            2
        ),
        "0"
    )
)</f>
        <v>0</v>
      </c>
      <c r="G13" s="70" t="str">
        <f>IF(
    OR(ISBLANK(B13), ISBLANK(C13), ISBLANK(D13), NOT(ISNUMBER(D13)), ISBLANK(E13), NOT(ISNUMBER(E13))),
    "0",
    IFERROR(
        ROUND(
            IF(
                B13 = "Certificate II in Cookery",
                VLOOKUP(B13, List!B:K, IF(C13 = "Mainstream school", 8, IF(C13 = "Specialist school", 10, 0)), FALSE) * (IF(D13 &gt; 170, 1, D13 / 170)),
                IF(
                    B13 = "Certificate III in Music",
                    VLOOKUP(B13, List!B:K, IF(C13 = "Mainstream school", 8, IF(C13 = "Specialist school", 10, 0)), FALSE) * (IF(D13 &gt;= 360, 2, D13 / 360)),
                    VLOOKUP(B13, List!B:K, IF(C13 = "Mainstream school", 8, IF(C13 = "Specialist school", 10, 0)), FALSE) * (IF(D13 &gt; 180, 1, D13 / 180))
                )
            ),
            2
        ),
        "0"
    )
)</f>
        <v>0</v>
      </c>
      <c r="H13" s="71">
        <f t="shared" si="0"/>
        <v>0</v>
      </c>
      <c r="I13" s="72" t="str">
        <f>IFERROR(IF(OR(ISBLANK(B13), ISBLANK(H13), NOT(ISNUMBER(H13))), "0", H13 + VLOOKUP(B13, List!B:M, 11, FALSE)), "0")</f>
        <v>0</v>
      </c>
      <c r="J13" s="73" t="str">
        <f t="shared" si="1"/>
        <v>0</v>
      </c>
      <c r="K13" s="74" t="str">
        <f t="shared" si="2"/>
        <v>0</v>
      </c>
      <c r="L13" s="75">
        <f t="shared" si="3"/>
        <v>0</v>
      </c>
      <c r="M13" s="76" t="str">
        <f>IFERROR(IF(OR(ISBLANK(B13), ISBLANK(E13), NOT(ISNUMBER(E13)), ISBLANK(L13), NOT(ISNUMBER(L13))), "0", L13 + (VLOOKUP(B13, List!B:M, 11, FALSE) * E13)), "0")</f>
        <v>0</v>
      </c>
    </row>
    <row r="14" spans="1:23" ht="50.1" customHeight="1" x14ac:dyDescent="0.25">
      <c r="A14" s="81"/>
      <c r="B14" s="80" t="s">
        <v>362</v>
      </c>
      <c r="C14" s="47" t="s">
        <v>383</v>
      </c>
      <c r="D14" s="68" t="s">
        <v>384</v>
      </c>
      <c r="E14" s="69" t="s">
        <v>367</v>
      </c>
      <c r="F14" s="70" t="str">
        <f>IF(
    OR(ISBLANK(B14), ISBLANK(C14), ISBLANK(D14), NOT(ISNUMBER(D14)), ISBLANK(E14), NOT(ISNUMBER(E14))),
    "0",
    IFERROR(
        ROUND(
            IF(
                B14 = "Certificate II in Cookery",
                VLOOKUP(B14, List!B:K, IF(C14 = "Mainstream school", 7, IF(C14 = "Specialist school", 9, 0)), FALSE) * (IF(D14 &gt; 170, 1, D14 / 170)),
                IF(
                    B14 = "Certificate III in Music",
                    VLOOKUP(B14, List!B:K, IF(C14 = "Mainstream school", 7, IF(C14 = "Specialist school", 9, 0)), FALSE) * (IF(D14 &gt;= 360, 2, D14 / 360)),
                    VLOOKUP(B14, List!B:K, IF(C14 = "Mainstream school", 7, IF(C14 = "Specialist school", 9, 0)), FALSE) * (IF(D14 &gt; 180, 1, D14 / 180))
                )
            ),
            2
        ),
        "0"
    )
)</f>
        <v>0</v>
      </c>
      <c r="G14" s="70" t="str">
        <f>IF(
    OR(ISBLANK(B14), ISBLANK(C14), ISBLANK(D14), NOT(ISNUMBER(D14)), ISBLANK(E14), NOT(ISNUMBER(E14))),
    "0",
    IFERROR(
        ROUND(
            IF(
                B14 = "Certificate II in Cookery",
                VLOOKUP(B14, List!B:K, IF(C14 = "Mainstream school", 8, IF(C14 = "Specialist school", 10, 0)), FALSE) * (IF(D14 &gt; 170, 1, D14 / 170)),
                IF(
                    B14 = "Certificate III in Music",
                    VLOOKUP(B14, List!B:K, IF(C14 = "Mainstream school", 8, IF(C14 = "Specialist school", 10, 0)), FALSE) * (IF(D14 &gt;= 360, 2, D14 / 360)),
                    VLOOKUP(B14, List!B:K, IF(C14 = "Mainstream school", 8, IF(C14 = "Specialist school", 10, 0)), FALSE) * (IF(D14 &gt; 180, 1, D14 / 180))
                )
            ),
            2
        ),
        "0"
    )
)</f>
        <v>0</v>
      </c>
      <c r="H14" s="71">
        <f t="shared" si="0"/>
        <v>0</v>
      </c>
      <c r="I14" s="72" t="str">
        <f>IFERROR(IF(OR(ISBLANK(B14), ISBLANK(H14), NOT(ISNUMBER(H14))), "0", H14 + VLOOKUP(B14, List!B:M, 11, FALSE)), "0")</f>
        <v>0</v>
      </c>
      <c r="J14" s="73" t="str">
        <f t="shared" si="1"/>
        <v>0</v>
      </c>
      <c r="K14" s="74" t="str">
        <f t="shared" si="2"/>
        <v>0</v>
      </c>
      <c r="L14" s="75">
        <f t="shared" si="3"/>
        <v>0</v>
      </c>
      <c r="M14" s="76" t="str">
        <f>IFERROR(IF(OR(ISBLANK(B14), ISBLANK(E14), NOT(ISNUMBER(E14)), ISBLANK(L14), NOT(ISNUMBER(L14))), "0", L14 + (VLOOKUP(B14, List!B:M, 11, FALSE) * E14)), "0")</f>
        <v>0</v>
      </c>
    </row>
    <row r="15" spans="1:23" ht="50.1" customHeight="1" x14ac:dyDescent="0.25">
      <c r="A15" s="81"/>
      <c r="B15" s="80" t="s">
        <v>362</v>
      </c>
      <c r="C15" s="47" t="s">
        <v>383</v>
      </c>
      <c r="D15" s="68" t="s">
        <v>384</v>
      </c>
      <c r="E15" s="69" t="s">
        <v>367</v>
      </c>
      <c r="F15" s="70" t="str">
        <f>IF(
    OR(ISBLANK(B15), ISBLANK(C15), ISBLANK(D15), NOT(ISNUMBER(D15)), ISBLANK(E15), NOT(ISNUMBER(E15))),
    "0",
    IFERROR(
        ROUND(
            IF(
                B15 = "Certificate II in Cookery",
                VLOOKUP(B15, List!B:K, IF(C15 = "Mainstream school", 7, IF(C15 = "Specialist school", 9, 0)), FALSE) * (IF(D15 &gt; 170, 1, D15 / 170)),
                IF(
                    B15 = "Certificate III in Music",
                    VLOOKUP(B15, List!B:K, IF(C15 = "Mainstream school", 7, IF(C15 = "Specialist school", 9, 0)), FALSE) * (IF(D15 &gt;= 360, 2, D15 / 360)),
                    VLOOKUP(B15, List!B:K, IF(C15 = "Mainstream school", 7, IF(C15 = "Specialist school", 9, 0)), FALSE) * (IF(D15 &gt; 180, 1, D15 / 180))
                )
            ),
            2
        ),
        "0"
    )
)</f>
        <v>0</v>
      </c>
      <c r="G15" s="70" t="str">
        <f>IF(
    OR(ISBLANK(B15), ISBLANK(C15), ISBLANK(D15), NOT(ISNUMBER(D15)), ISBLANK(E15), NOT(ISNUMBER(E15))),
    "0",
    IFERROR(
        ROUND(
            IF(
                B15 = "Certificate II in Cookery",
                VLOOKUP(B15, List!B:K, IF(C15 = "Mainstream school", 8, IF(C15 = "Specialist school", 10, 0)), FALSE) * (IF(D15 &gt; 170, 1, D15 / 170)),
                IF(
                    B15 = "Certificate III in Music",
                    VLOOKUP(B15, List!B:K, IF(C15 = "Mainstream school", 8, IF(C15 = "Specialist school", 10, 0)), FALSE) * (IF(D15 &gt;= 360, 2, D15 / 360)),
                    VLOOKUP(B15, List!B:K, IF(C15 = "Mainstream school", 8, IF(C15 = "Specialist school", 10, 0)), FALSE) * (IF(D15 &gt; 180, 1, D15 / 180))
                )
            ),
            2
        ),
        "0"
    )
)</f>
        <v>0</v>
      </c>
      <c r="H15" s="71">
        <f t="shared" si="0"/>
        <v>0</v>
      </c>
      <c r="I15" s="72" t="str">
        <f>IFERROR(IF(OR(ISBLANK(B15), ISBLANK(H15), NOT(ISNUMBER(H15))), "0", H15 + VLOOKUP(B15, List!B:M, 11, FALSE)), "0")</f>
        <v>0</v>
      </c>
      <c r="J15" s="73" t="str">
        <f t="shared" si="1"/>
        <v>0</v>
      </c>
      <c r="K15" s="74" t="str">
        <f t="shared" si="2"/>
        <v>0</v>
      </c>
      <c r="L15" s="75">
        <f t="shared" si="3"/>
        <v>0</v>
      </c>
      <c r="M15" s="76" t="str">
        <f>IFERROR(IF(OR(ISBLANK(B15), ISBLANK(E15), NOT(ISNUMBER(E15)), ISBLANK(L15), NOT(ISNUMBER(L15))), "0", L15 + (VLOOKUP(B15, List!B:M, 11, FALSE) * E15)), "0")</f>
        <v>0</v>
      </c>
    </row>
    <row r="16" spans="1:23" ht="50.1" customHeight="1" x14ac:dyDescent="0.25">
      <c r="A16" s="81"/>
      <c r="B16" s="80" t="s">
        <v>362</v>
      </c>
      <c r="C16" s="47" t="s">
        <v>383</v>
      </c>
      <c r="D16" s="68" t="s">
        <v>384</v>
      </c>
      <c r="E16" s="69" t="s">
        <v>367</v>
      </c>
      <c r="F16" s="70" t="str">
        <f>IF(
    OR(ISBLANK(B16), ISBLANK(C16), ISBLANK(D16), NOT(ISNUMBER(D16)), ISBLANK(E16), NOT(ISNUMBER(E16))),
    "0",
    IFERROR(
        ROUND(
            IF(
                B16 = "Certificate II in Cookery",
                VLOOKUP(B16, List!B:K, IF(C16 = "Mainstream school", 7, IF(C16 = "Specialist school", 9, 0)), FALSE) * (IF(D16 &gt; 170, 1, D16 / 170)),
                IF(
                    B16 = "Certificate III in Music",
                    VLOOKUP(B16, List!B:K, IF(C16 = "Mainstream school", 7, IF(C16 = "Specialist school", 9, 0)), FALSE) * (IF(D16 &gt;= 360, 2, D16 / 360)),
                    VLOOKUP(B16, List!B:K, IF(C16 = "Mainstream school", 7, IF(C16 = "Specialist school", 9, 0)), FALSE) * (IF(D16 &gt; 180, 1, D16 / 180))
                )
            ),
            2
        ),
        "0"
    )
)</f>
        <v>0</v>
      </c>
      <c r="G16" s="70" t="str">
        <f>IF(
    OR(ISBLANK(B16), ISBLANK(C16), ISBLANK(D16), NOT(ISNUMBER(D16)), ISBLANK(E16), NOT(ISNUMBER(E16))),
    "0",
    IFERROR(
        ROUND(
            IF(
                B16 = "Certificate II in Cookery",
                VLOOKUP(B16, List!B:K, IF(C16 = "Mainstream school", 8, IF(C16 = "Specialist school", 10, 0)), FALSE) * (IF(D16 &gt; 170, 1, D16 / 170)),
                IF(
                    B16 = "Certificate III in Music",
                    VLOOKUP(B16, List!B:K, IF(C16 = "Mainstream school", 8, IF(C16 = "Specialist school", 10, 0)), FALSE) * (IF(D16 &gt;= 360, 2, D16 / 360)),
                    VLOOKUP(B16, List!B:K, IF(C16 = "Mainstream school", 8, IF(C16 = "Specialist school", 10, 0)), FALSE) * (IF(D16 &gt; 180, 1, D16 / 180))
                )
            ),
            2
        ),
        "0"
    )
)</f>
        <v>0</v>
      </c>
      <c r="H16" s="71">
        <f t="shared" si="0"/>
        <v>0</v>
      </c>
      <c r="I16" s="72" t="str">
        <f>IFERROR(IF(OR(ISBLANK(B16), ISBLANK(H16), NOT(ISNUMBER(H16))), "0", H16 + VLOOKUP(B16, List!B:M, 11, FALSE)), "0")</f>
        <v>0</v>
      </c>
      <c r="J16" s="73" t="str">
        <f t="shared" si="1"/>
        <v>0</v>
      </c>
      <c r="K16" s="74" t="str">
        <f t="shared" si="2"/>
        <v>0</v>
      </c>
      <c r="L16" s="75">
        <f t="shared" si="3"/>
        <v>0</v>
      </c>
      <c r="M16" s="76" t="str">
        <f>IFERROR(IF(OR(ISBLANK(B16), ISBLANK(E16), NOT(ISNUMBER(E16)), ISBLANK(L16), NOT(ISNUMBER(L16))), "0", L16 + (VLOOKUP(B16, List!B:M, 11, FALSE) * E16)), "0")</f>
        <v>0</v>
      </c>
    </row>
    <row r="17" spans="1:28" ht="50.1" customHeight="1" thickBot="1" x14ac:dyDescent="0.3">
      <c r="A17" s="81"/>
      <c r="B17" s="80" t="s">
        <v>362</v>
      </c>
      <c r="C17" s="47" t="s">
        <v>383</v>
      </c>
      <c r="D17" s="68" t="s">
        <v>384</v>
      </c>
      <c r="E17" s="69" t="s">
        <v>367</v>
      </c>
      <c r="F17" s="70" t="str">
        <f>IF(
    OR(ISBLANK(B17), ISBLANK(C17), ISBLANK(D17), NOT(ISNUMBER(D17)), ISBLANK(E17), NOT(ISNUMBER(E17))),
    "0",
    IFERROR(
        ROUND(
            IF(
                B17 = "Certificate II in Cookery",
                VLOOKUP(B17, List!B:K, IF(C17 = "Mainstream school", 7, IF(C17 = "Specialist school", 9, 0)), FALSE) * (IF(D17 &gt; 170, 1, D17 / 170)),
                IF(
                    B17 = "Certificate III in Music",
                    VLOOKUP(B17, List!B:K, IF(C17 = "Mainstream school", 7, IF(C17 = "Specialist school", 9, 0)), FALSE) * (IF(D17 &gt;= 360, 2, D17 / 360)),
                    VLOOKUP(B17, List!B:K, IF(C17 = "Mainstream school", 7, IF(C17 = "Specialist school", 9, 0)), FALSE) * (IF(D17 &gt; 180, 1, D17 / 180))
                )
            ),
            2
        ),
        "0"
    )
)</f>
        <v>0</v>
      </c>
      <c r="G17" s="70" t="str">
        <f>IF(
    OR(ISBLANK(B17), ISBLANK(C17), ISBLANK(D17), NOT(ISNUMBER(D17)), ISBLANK(E17), NOT(ISNUMBER(E17))),
    "0",
    IFERROR(
        ROUND(
            IF(
                B17 = "Certificate II in Cookery",
                VLOOKUP(B17, List!B:K, IF(C17 = "Mainstream school", 8, IF(C17 = "Specialist school", 10, 0)), FALSE) * (IF(D17 &gt; 170, 1, D17 / 170)),
                IF(
                    B17 = "Certificate III in Music",
                    VLOOKUP(B17, List!B:K, IF(C17 = "Mainstream school", 8, IF(C17 = "Specialist school", 10, 0)), FALSE) * (IF(D17 &gt;= 360, 2, D17 / 360)),
                    VLOOKUP(B17, List!B:K, IF(C17 = "Mainstream school", 8, IF(C17 = "Specialist school", 10, 0)), FALSE) * (IF(D17 &gt; 180, 1, D17 / 180))
                )
            ),
            2
        ),
        "0"
    )
)</f>
        <v>0</v>
      </c>
      <c r="H17" s="71">
        <f t="shared" si="0"/>
        <v>0</v>
      </c>
      <c r="I17" s="72" t="str">
        <f>IFERROR(IF(OR(ISBLANK(B17), ISBLANK(H17), NOT(ISNUMBER(H17))), "0", H17 + VLOOKUP(B17, List!B:M, 11, FALSE)), "0")</f>
        <v>0</v>
      </c>
      <c r="J17" s="73" t="str">
        <f t="shared" si="1"/>
        <v>0</v>
      </c>
      <c r="K17" s="74" t="str">
        <f t="shared" si="2"/>
        <v>0</v>
      </c>
      <c r="L17" s="75">
        <f t="shared" si="3"/>
        <v>0</v>
      </c>
      <c r="M17" s="76" t="str">
        <f>IFERROR(IF(OR(ISBLANK(B17), ISBLANK(E17), NOT(ISNUMBER(E17)), ISBLANK(L17), NOT(ISNUMBER(L17))), "0", L17 + (VLOOKUP(B17, List!B:M, 11, FALSE) * E17)), "0")</f>
        <v>0</v>
      </c>
    </row>
    <row r="18" spans="1:28" ht="50.1" customHeight="1" thickTop="1" thickBot="1" x14ac:dyDescent="0.3">
      <c r="A18" s="81"/>
      <c r="B18" s="80" t="s">
        <v>362</v>
      </c>
      <c r="C18" s="47" t="s">
        <v>383</v>
      </c>
      <c r="D18" s="68" t="s">
        <v>384</v>
      </c>
      <c r="E18" s="69" t="s">
        <v>367</v>
      </c>
      <c r="F18" s="70" t="str">
        <f>IF(
    OR(ISBLANK(B18), ISBLANK(C18), ISBLANK(D18), NOT(ISNUMBER(D18)), ISBLANK(E18), NOT(ISNUMBER(E18))),
    "0",
    IFERROR(
        ROUND(
            IF(
                B18 = "Certificate II in Cookery",
                VLOOKUP(B18, List!B:K, IF(C18 = "Mainstream school", 7, IF(C18 = "Specialist school", 9, 0)), FALSE) * (IF(D18 &gt; 170, 1, D18 / 170)),
                IF(
                    B18 = "Certificate III in Music",
                    VLOOKUP(B18, List!B:K, IF(C18 = "Mainstream school", 7, IF(C18 = "Specialist school", 9, 0)), FALSE) * (IF(D18 &gt;= 360, 2, D18 / 360)),
                    VLOOKUP(B18, List!B:K, IF(C18 = "Mainstream school", 7, IF(C18 = "Specialist school", 9, 0)), FALSE) * (IF(D18 &gt; 180, 1, D18 / 180))
                )
            ),
            2
        ),
        "0"
    )
)</f>
        <v>0</v>
      </c>
      <c r="G18" s="70" t="str">
        <f>IF(
    OR(ISBLANK(B18), ISBLANK(C18), ISBLANK(D18), NOT(ISNUMBER(D18)), ISBLANK(E18), NOT(ISNUMBER(E18))),
    "0",
    IFERROR(
        ROUND(
            IF(
                B18 = "Certificate II in Cookery",
                VLOOKUP(B18, List!B:K, IF(C18 = "Mainstream school", 8, IF(C18 = "Specialist school", 10, 0)), FALSE) * (IF(D18 &gt; 170, 1, D18 / 170)),
                IF(
                    B18 = "Certificate III in Music",
                    VLOOKUP(B18, List!B:K, IF(C18 = "Mainstream school", 8, IF(C18 = "Specialist school", 10, 0)), FALSE) * (IF(D18 &gt;= 360, 2, D18 / 360)),
                    VLOOKUP(B18, List!B:K, IF(C18 = "Mainstream school", 8, IF(C18 = "Specialist school", 10, 0)), FALSE) * (IF(D18 &gt; 180, 1, D18 / 180))
                )
            ),
            2
        ),
        "0"
    )
)</f>
        <v>0</v>
      </c>
      <c r="H18" s="71">
        <f t="shared" si="0"/>
        <v>0</v>
      </c>
      <c r="I18" s="72" t="str">
        <f>IFERROR(IF(OR(ISBLANK(B18), ISBLANK(H18), NOT(ISNUMBER(H18))), "0", H18 + VLOOKUP(B18, List!B:M, 11, FALSE)), "0")</f>
        <v>0</v>
      </c>
      <c r="J18" s="73" t="str">
        <f t="shared" si="1"/>
        <v>0</v>
      </c>
      <c r="K18" s="74" t="str">
        <f t="shared" si="2"/>
        <v>0</v>
      </c>
      <c r="L18" s="75">
        <f t="shared" si="3"/>
        <v>0</v>
      </c>
      <c r="M18" s="76" t="str">
        <f>IFERROR(IF(OR(ISBLANK(B18), ISBLANK(E18), NOT(ISNUMBER(E18)), ISBLANK(L18), NOT(ISNUMBER(L18))), "0", L18 + (VLOOKUP(B18, List!B:M, 11, FALSE) * E18)), "0")</f>
        <v>0</v>
      </c>
      <c r="O18" s="85"/>
    </row>
    <row r="19" spans="1:28" ht="50.1" customHeight="1" thickTop="1" thickBot="1" x14ac:dyDescent="0.3">
      <c r="A19" s="81"/>
      <c r="B19" s="80" t="s">
        <v>362</v>
      </c>
      <c r="C19" s="47" t="s">
        <v>383</v>
      </c>
      <c r="D19" s="68" t="s">
        <v>384</v>
      </c>
      <c r="E19" s="69" t="s">
        <v>367</v>
      </c>
      <c r="F19" s="70" t="str">
        <f>IF(
    OR(ISBLANK(B19), ISBLANK(C19), ISBLANK(D19), NOT(ISNUMBER(D19)), ISBLANK(E19), NOT(ISNUMBER(E19))),
    "0",
    IFERROR(
        ROUND(
            IF(
                B19 = "Certificate II in Cookery",
                VLOOKUP(B19, List!B:K, IF(C19 = "Mainstream school", 7, IF(C19 = "Specialist school", 9, 0)), FALSE) * (IF(D19 &gt; 170, 1, D19 / 170)),
                IF(
                    B19 = "Certificate III in Music",
                    VLOOKUP(B19, List!B:K, IF(C19 = "Mainstream school", 7, IF(C19 = "Specialist school", 9, 0)), FALSE) * (IF(D19 &gt;= 360, 2, D19 / 360)),
                    VLOOKUP(B19, List!B:K, IF(C19 = "Mainstream school", 7, IF(C19 = "Specialist school", 9, 0)), FALSE) * (IF(D19 &gt; 180, 1, D19 / 180))
                )
            ),
            2
        ),
        "0"
    )
)</f>
        <v>0</v>
      </c>
      <c r="G19" s="70" t="str">
        <f>IF(
    OR(ISBLANK(B19), ISBLANK(C19), ISBLANK(D19), NOT(ISNUMBER(D19)), ISBLANK(E19), NOT(ISNUMBER(E19))),
    "0",
    IFERROR(
        ROUND(
            IF(
                B19 = "Certificate II in Cookery",
                VLOOKUP(B19, List!B:K, IF(C19 = "Mainstream school", 8, IF(C19 = "Specialist school", 10, 0)), FALSE) * (IF(D19 &gt; 170, 1, D19 / 170)),
                IF(
                    B19 = "Certificate III in Music",
                    VLOOKUP(B19, List!B:K, IF(C19 = "Mainstream school", 8, IF(C19 = "Specialist school", 10, 0)), FALSE) * (IF(D19 &gt;= 360, 2, D19 / 360)),
                    VLOOKUP(B19, List!B:K, IF(C19 = "Mainstream school", 8, IF(C19 = "Specialist school", 10, 0)), FALSE) * (IF(D19 &gt; 180, 1, D19 / 180))
                )
            ),
            2
        ),
        "0"
    )
)</f>
        <v>0</v>
      </c>
      <c r="H19" s="71">
        <f t="shared" si="0"/>
        <v>0</v>
      </c>
      <c r="I19" s="72" t="str">
        <f>IFERROR(IF(OR(ISBLANK(B19), ISBLANK(H19), NOT(ISNUMBER(H19))), "0", H19 + VLOOKUP(B19, List!B:M, 11, FALSE)), "0")</f>
        <v>0</v>
      </c>
      <c r="J19" s="73" t="str">
        <f t="shared" si="1"/>
        <v>0</v>
      </c>
      <c r="K19" s="74" t="str">
        <f t="shared" si="2"/>
        <v>0</v>
      </c>
      <c r="L19" s="75">
        <f t="shared" si="3"/>
        <v>0</v>
      </c>
      <c r="M19" s="76" t="str">
        <f>IFERROR(IF(OR(ISBLANK(B19), ISBLANK(E19), NOT(ISNUMBER(E19)), ISBLANK(L19), NOT(ISNUMBER(L19))), "0", L19 + (VLOOKUP(B19, List!B:M, 11, FALSE) * E19)), "0")</f>
        <v>0</v>
      </c>
      <c r="N19" s="86"/>
      <c r="O19" s="85"/>
    </row>
    <row r="20" spans="1:28" ht="50.1" customHeight="1" thickTop="1" x14ac:dyDescent="0.25">
      <c r="A20" s="81"/>
      <c r="B20" s="80" t="s">
        <v>362</v>
      </c>
      <c r="C20" s="47" t="s">
        <v>383</v>
      </c>
      <c r="D20" s="68" t="s">
        <v>384</v>
      </c>
      <c r="E20" s="69" t="s">
        <v>367</v>
      </c>
      <c r="F20" s="70" t="str">
        <f>IF(
    OR(ISBLANK(B20), ISBLANK(C20), ISBLANK(D20), NOT(ISNUMBER(D20)), ISBLANK(E20), NOT(ISNUMBER(E20))),
    "0",
    IFERROR(
        ROUND(
            IF(
                B20 = "Certificate II in Cookery",
                VLOOKUP(B20, List!B:K, IF(C20 = "Mainstream school", 7, IF(C20 = "Specialist school", 9, 0)), FALSE) * (IF(D20 &gt; 170, 1, D20 / 170)),
                IF(
                    B20 = "Certificate III in Music",
                    VLOOKUP(B20, List!B:K, IF(C20 = "Mainstream school", 7, IF(C20 = "Specialist school", 9, 0)), FALSE) * (IF(D20 &gt;= 360, 2, D20 / 360)),
                    VLOOKUP(B20, List!B:K, IF(C20 = "Mainstream school", 7, IF(C20 = "Specialist school", 9, 0)), FALSE) * (IF(D20 &gt; 180, 1, D20 / 180))
                )
            ),
            2
        ),
        "0"
    )
)</f>
        <v>0</v>
      </c>
      <c r="G20" s="70" t="str">
        <f>IF(
    OR(ISBLANK(B20), ISBLANK(C20), ISBLANK(D20), NOT(ISNUMBER(D20)), ISBLANK(E20), NOT(ISNUMBER(E20))),
    "0",
    IFERROR(
        ROUND(
            IF(
                B20 = "Certificate II in Cookery",
                VLOOKUP(B20, List!B:K, IF(C20 = "Mainstream school", 8, IF(C20 = "Specialist school", 10, 0)), FALSE) * (IF(D20 &gt; 170, 1, D20 / 170)),
                IF(
                    B20 = "Certificate III in Music",
                    VLOOKUP(B20, List!B:K, IF(C20 = "Mainstream school", 8, IF(C20 = "Specialist school", 10, 0)), FALSE) * (IF(D20 &gt;= 360, 2, D20 / 360)),
                    VLOOKUP(B20, List!B:K, IF(C20 = "Mainstream school", 8, IF(C20 = "Specialist school", 10, 0)), FALSE) * (IF(D20 &gt; 180, 1, D20 / 180))
                )
            ),
            2
        ),
        "0"
    )
)</f>
        <v>0</v>
      </c>
      <c r="H20" s="71">
        <f t="shared" si="0"/>
        <v>0</v>
      </c>
      <c r="I20" s="72" t="str">
        <f>IFERROR(IF(OR(ISBLANK(B20), ISBLANK(H20), NOT(ISNUMBER(H20))), "0", H20 + VLOOKUP(B20, List!B:M, 11, FALSE)), "0")</f>
        <v>0</v>
      </c>
      <c r="J20" s="73" t="str">
        <f t="shared" si="1"/>
        <v>0</v>
      </c>
      <c r="K20" s="74" t="str">
        <f t="shared" si="2"/>
        <v>0</v>
      </c>
      <c r="L20" s="75">
        <f t="shared" si="3"/>
        <v>0</v>
      </c>
      <c r="M20" s="76" t="str">
        <f>IFERROR(IF(OR(ISBLANK(B20), ISBLANK(E20), NOT(ISNUMBER(E20)), ISBLANK(L20), NOT(ISNUMBER(L20))), "0", L20 + (VLOOKUP(B20, List!B:M, 11, FALSE) * E20)), "0")</f>
        <v>0</v>
      </c>
    </row>
    <row r="21" spans="1:28" ht="50.1" customHeight="1" x14ac:dyDescent="0.25">
      <c r="A21" s="81"/>
      <c r="B21" s="80" t="s">
        <v>362</v>
      </c>
      <c r="C21" s="47" t="s">
        <v>383</v>
      </c>
      <c r="D21" s="68" t="s">
        <v>384</v>
      </c>
      <c r="E21" s="69" t="s">
        <v>367</v>
      </c>
      <c r="F21" s="70" t="str">
        <f>IF(
    OR(ISBLANK(B21), ISBLANK(C21), ISBLANK(D21), NOT(ISNUMBER(D21)), ISBLANK(E21), NOT(ISNUMBER(E21))),
    "0",
    IFERROR(
        ROUND(
            IF(
                B21 = "Certificate II in Cookery",
                VLOOKUP(B21, List!B:K, IF(C21 = "Mainstream school", 7, IF(C21 = "Specialist school", 9, 0)), FALSE) * (IF(D21 &gt; 170, 1, D21 / 170)),
                IF(
                    B21 = "Certificate III in Music",
                    VLOOKUP(B21, List!B:K, IF(C21 = "Mainstream school", 7, IF(C21 = "Specialist school", 9, 0)), FALSE) * (IF(D21 &gt;= 360, 2, D21 / 360)),
                    VLOOKUP(B21, List!B:K, IF(C21 = "Mainstream school", 7, IF(C21 = "Specialist school", 9, 0)), FALSE) * (IF(D21 &gt; 180, 1, D21 / 180))
                )
            ),
            2
        ),
        "0"
    )
)</f>
        <v>0</v>
      </c>
      <c r="G21" s="70" t="str">
        <f>IF(
    OR(ISBLANK(B21), ISBLANK(C21), ISBLANK(D21), NOT(ISNUMBER(D21)), ISBLANK(E21), NOT(ISNUMBER(E21))),
    "0",
    IFERROR(
        ROUND(
            IF(
                B21 = "Certificate II in Cookery",
                VLOOKUP(B21, List!B:K, IF(C21 = "Mainstream school", 8, IF(C21 = "Specialist school", 10, 0)), FALSE) * (IF(D21 &gt; 170, 1, D21 / 170)),
                IF(
                    B21 = "Certificate III in Music",
                    VLOOKUP(B21, List!B:K, IF(C21 = "Mainstream school", 8, IF(C21 = "Specialist school", 10, 0)), FALSE) * (IF(D21 &gt;= 360, 2, D21 / 360)),
                    VLOOKUP(B21, List!B:K, IF(C21 = "Mainstream school", 8, IF(C21 = "Specialist school", 10, 0)), FALSE) * (IF(D21 &gt; 180, 1, D21 / 180))
                )
            ),
            2
        ),
        "0"
    )
)</f>
        <v>0</v>
      </c>
      <c r="H21" s="71">
        <f t="shared" si="0"/>
        <v>0</v>
      </c>
      <c r="I21" s="72" t="str">
        <f>IFERROR(IF(OR(ISBLANK(B21), ISBLANK(H21), NOT(ISNUMBER(H21))), "0", H21 + VLOOKUP(B21, List!B:M, 11, FALSE)), "0")</f>
        <v>0</v>
      </c>
      <c r="J21" s="73" t="str">
        <f t="shared" si="1"/>
        <v>0</v>
      </c>
      <c r="K21" s="74" t="str">
        <f t="shared" si="2"/>
        <v>0</v>
      </c>
      <c r="L21" s="75">
        <f t="shared" si="3"/>
        <v>0</v>
      </c>
      <c r="M21" s="76" t="str">
        <f>IFERROR(IF(OR(ISBLANK(B21), ISBLANK(E21), NOT(ISNUMBER(E21)), ISBLANK(L21), NOT(ISNUMBER(L21))), "0", L21 + (VLOOKUP(B21, List!B:M, 11, FALSE) * E21)), "0")</f>
        <v>0</v>
      </c>
    </row>
    <row r="22" spans="1:28" ht="50.1" customHeight="1" x14ac:dyDescent="0.25">
      <c r="A22" s="81"/>
      <c r="B22" s="80" t="s">
        <v>362</v>
      </c>
      <c r="C22" s="47" t="s">
        <v>383</v>
      </c>
      <c r="D22" s="68" t="s">
        <v>384</v>
      </c>
      <c r="E22" s="69" t="s">
        <v>367</v>
      </c>
      <c r="F22" s="70" t="str">
        <f>IF(
    OR(ISBLANK(B22), ISBLANK(C22), ISBLANK(D22), NOT(ISNUMBER(D22)), ISBLANK(E22), NOT(ISNUMBER(E22))),
    "0",
    IFERROR(
        ROUND(
            IF(
                B22 = "Certificate II in Cookery",
                VLOOKUP(B22, List!B:K, IF(C22 = "Mainstream school", 7, IF(C22 = "Specialist school", 9, 0)), FALSE) * (IF(D22 &gt; 170, 1, D22 / 170)),
                IF(
                    B22 = "Certificate III in Music",
                    VLOOKUP(B22, List!B:K, IF(C22 = "Mainstream school", 7, IF(C22 = "Specialist school", 9, 0)), FALSE) * (IF(D22 &gt;= 360, 2, D22 / 360)),
                    VLOOKUP(B22, List!B:K, IF(C22 = "Mainstream school", 7, IF(C22 = "Specialist school", 9, 0)), FALSE) * (IF(D22 &gt; 180, 1, D22 / 180))
                )
            ),
            2
        ),
        "0"
    )
)</f>
        <v>0</v>
      </c>
      <c r="G22" s="70" t="str">
        <f>IF(
    OR(ISBLANK(B22), ISBLANK(C22), ISBLANK(D22), NOT(ISNUMBER(D22)), ISBLANK(E22), NOT(ISNUMBER(E22))),
    "0",
    IFERROR(
        ROUND(
            IF(
                B22 = "Certificate II in Cookery",
                VLOOKUP(B22, List!B:K, IF(C22 = "Mainstream school", 8, IF(C22 = "Specialist school", 10, 0)), FALSE) * (IF(D22 &gt; 170, 1, D22 / 170)),
                IF(
                    B22 = "Certificate III in Music",
                    VLOOKUP(B22, List!B:K, IF(C22 = "Mainstream school", 8, IF(C22 = "Specialist school", 10, 0)), FALSE) * (IF(D22 &gt;= 360, 2, D22 / 360)),
                    VLOOKUP(B22, List!B:K, IF(C22 = "Mainstream school", 8, IF(C22 = "Specialist school", 10, 0)), FALSE) * (IF(D22 &gt; 180, 1, D22 / 180))
                )
            ),
            2
        ),
        "0"
    )
)</f>
        <v>0</v>
      </c>
      <c r="H22" s="71">
        <f t="shared" si="0"/>
        <v>0</v>
      </c>
      <c r="I22" s="72" t="str">
        <f>IFERROR(IF(OR(ISBLANK(B22), ISBLANK(H22), NOT(ISNUMBER(H22))), "0", H22 + VLOOKUP(B22, List!B:M, 11, FALSE)), "0")</f>
        <v>0</v>
      </c>
      <c r="J22" s="73" t="str">
        <f t="shared" si="1"/>
        <v>0</v>
      </c>
      <c r="K22" s="74" t="str">
        <f t="shared" si="2"/>
        <v>0</v>
      </c>
      <c r="L22" s="75">
        <f t="shared" si="3"/>
        <v>0</v>
      </c>
      <c r="M22" s="76" t="str">
        <f>IFERROR(IF(OR(ISBLANK(B22), ISBLANK(E22), NOT(ISNUMBER(E22)), ISBLANK(L22), NOT(ISNUMBER(L22))), "0", L22 + (VLOOKUP(B22, List!B:M, 11, FALSE) * E22)), "0")</f>
        <v>0</v>
      </c>
    </row>
    <row r="23" spans="1:28" ht="50.1" customHeight="1" x14ac:dyDescent="0.25">
      <c r="A23" s="81"/>
      <c r="B23" s="80" t="s">
        <v>362</v>
      </c>
      <c r="C23" s="47" t="s">
        <v>383</v>
      </c>
      <c r="D23" s="68" t="s">
        <v>384</v>
      </c>
      <c r="E23" s="69" t="s">
        <v>367</v>
      </c>
      <c r="F23" s="70" t="str">
        <f>IF(
    OR(ISBLANK(B23), ISBLANK(C23), ISBLANK(D23), NOT(ISNUMBER(D23)), ISBLANK(E23), NOT(ISNUMBER(E23))),
    "0",
    IFERROR(
        ROUND(
            IF(
                B23 = "Certificate II in Cookery",
                VLOOKUP(B23, List!B:K, IF(C23 = "Mainstream school", 7, IF(C23 = "Specialist school", 9, 0)), FALSE) * (IF(D23 &gt; 170, 1, D23 / 170)),
                IF(
                    B23 = "Certificate III in Music",
                    VLOOKUP(B23, List!B:K, IF(C23 = "Mainstream school", 7, IF(C23 = "Specialist school", 9, 0)), FALSE) * (IF(D23 &gt;= 360, 2, D23 / 360)),
                    VLOOKUP(B23, List!B:K, IF(C23 = "Mainstream school", 7, IF(C23 = "Specialist school", 9, 0)), FALSE) * (IF(D23 &gt; 180, 1, D23 / 180))
                )
            ),
            2
        ),
        "0"
    )
)</f>
        <v>0</v>
      </c>
      <c r="G23" s="70" t="str">
        <f>IF(
    OR(ISBLANK(B23), ISBLANK(C23), ISBLANK(D23), NOT(ISNUMBER(D23)), ISBLANK(E23), NOT(ISNUMBER(E23))),
    "0",
    IFERROR(
        ROUND(
            IF(
                B23 = "Certificate II in Cookery",
                VLOOKUP(B23, List!B:K, IF(C23 = "Mainstream school", 8, IF(C23 = "Specialist school", 10, 0)), FALSE) * (IF(D23 &gt; 170, 1, D23 / 170)),
                IF(
                    B23 = "Certificate III in Music",
                    VLOOKUP(B23, List!B:K, IF(C23 = "Mainstream school", 8, IF(C23 = "Specialist school", 10, 0)), FALSE) * (IF(D23 &gt;= 360, 2, D23 / 360)),
                    VLOOKUP(B23, List!B:K, IF(C23 = "Mainstream school", 8, IF(C23 = "Specialist school", 10, 0)), FALSE) * (IF(D23 &gt; 180, 1, D23 / 180))
                )
            ),
            2
        ),
        "0"
    )
)</f>
        <v>0</v>
      </c>
      <c r="H23" s="71">
        <f t="shared" si="0"/>
        <v>0</v>
      </c>
      <c r="I23" s="72" t="str">
        <f>IFERROR(IF(OR(ISBLANK(B23), ISBLANK(H23), NOT(ISNUMBER(H23))), "0", H23 + VLOOKUP(B23, List!B:M, 11, FALSE)), "0")</f>
        <v>0</v>
      </c>
      <c r="J23" s="73" t="str">
        <f t="shared" si="1"/>
        <v>0</v>
      </c>
      <c r="K23" s="74" t="str">
        <f t="shared" si="2"/>
        <v>0</v>
      </c>
      <c r="L23" s="75">
        <f t="shared" si="3"/>
        <v>0</v>
      </c>
      <c r="M23" s="76" t="str">
        <f>IFERROR(IF(OR(ISBLANK(B23), ISBLANK(E23), NOT(ISNUMBER(E23)), ISBLANK(L23), NOT(ISNUMBER(L23))), "0", L23 + (VLOOKUP(B23, List!B:M, 11, FALSE) * E23)), "0")</f>
        <v>0</v>
      </c>
      <c r="AB23" s="49"/>
    </row>
    <row r="24" spans="1:28" ht="50.1" customHeight="1" x14ac:dyDescent="0.25">
      <c r="A24" s="81"/>
      <c r="B24" s="80" t="s">
        <v>362</v>
      </c>
      <c r="C24" s="47" t="s">
        <v>383</v>
      </c>
      <c r="D24" s="68" t="s">
        <v>384</v>
      </c>
      <c r="E24" s="69" t="s">
        <v>367</v>
      </c>
      <c r="F24" s="70" t="str">
        <f>IF(
    OR(ISBLANK(B24), ISBLANK(C24), ISBLANK(D24), NOT(ISNUMBER(D24)), ISBLANK(E24), NOT(ISNUMBER(E24))),
    "0",
    IFERROR(
        ROUND(
            IF(
                B24 = "Certificate II in Cookery",
                VLOOKUP(B24, List!B:K, IF(C24 = "Mainstream school", 7, IF(C24 = "Specialist school", 9, 0)), FALSE) * (IF(D24 &gt; 170, 1, D24 / 170)),
                IF(
                    B24 = "Certificate III in Music",
                    VLOOKUP(B24, List!B:K, IF(C24 = "Mainstream school", 7, IF(C24 = "Specialist school", 9, 0)), FALSE) * (IF(D24 &gt;= 360, 2, D24 / 360)),
                    VLOOKUP(B24, List!B:K, IF(C24 = "Mainstream school", 7, IF(C24 = "Specialist school", 9, 0)), FALSE) * (IF(D24 &gt; 180, 1, D24 / 180))
                )
            ),
            2
        ),
        "0"
    )
)</f>
        <v>0</v>
      </c>
      <c r="G24" s="70" t="str">
        <f>IF(
    OR(ISBLANK(B24), ISBLANK(C24), ISBLANK(D24), NOT(ISNUMBER(D24)), ISBLANK(E24), NOT(ISNUMBER(E24))),
    "0",
    IFERROR(
        ROUND(
            IF(
                B24 = "Certificate II in Cookery",
                VLOOKUP(B24, List!B:K, IF(C24 = "Mainstream school", 8, IF(C24 = "Specialist school", 10, 0)), FALSE) * (IF(D24 &gt; 170, 1, D24 / 170)),
                IF(
                    B24 = "Certificate III in Music",
                    VLOOKUP(B24, List!B:K, IF(C24 = "Mainstream school", 8, IF(C24 = "Specialist school", 10, 0)), FALSE) * (IF(D24 &gt;= 360, 2, D24 / 360)),
                    VLOOKUP(B24, List!B:K, IF(C24 = "Mainstream school", 8, IF(C24 = "Specialist school", 10, 0)), FALSE) * (IF(D24 &gt; 180, 1, D24 / 180))
                )
            ),
            2
        ),
        "0"
    )
)</f>
        <v>0</v>
      </c>
      <c r="H24" s="71">
        <f t="shared" si="0"/>
        <v>0</v>
      </c>
      <c r="I24" s="72" t="str">
        <f>IFERROR(IF(OR(ISBLANK(B24), ISBLANK(H24), NOT(ISNUMBER(H24))), "0", H24 + VLOOKUP(B24, List!B:M, 11, FALSE)), "0")</f>
        <v>0</v>
      </c>
      <c r="J24" s="73" t="str">
        <f t="shared" si="1"/>
        <v>0</v>
      </c>
      <c r="K24" s="74" t="str">
        <f t="shared" si="2"/>
        <v>0</v>
      </c>
      <c r="L24" s="75">
        <f t="shared" si="3"/>
        <v>0</v>
      </c>
      <c r="M24" s="76" t="str">
        <f>IFERROR(IF(OR(ISBLANK(B24), ISBLANK(E24), NOT(ISNUMBER(E24)), ISBLANK(L24), NOT(ISNUMBER(L24))), "0", L24 + (VLOOKUP(B24, List!B:M, 11, FALSE) * E24)), "0")</f>
        <v>0</v>
      </c>
    </row>
    <row r="25" spans="1:28" ht="50.1" customHeight="1" x14ac:dyDescent="0.25">
      <c r="A25" s="81"/>
      <c r="B25" s="80" t="s">
        <v>362</v>
      </c>
      <c r="C25" s="47" t="s">
        <v>383</v>
      </c>
      <c r="D25" s="68" t="s">
        <v>384</v>
      </c>
      <c r="E25" s="69" t="s">
        <v>367</v>
      </c>
      <c r="F25" s="70" t="str">
        <f>IF(
    OR(ISBLANK(B25), ISBLANK(C25), ISBLANK(D25), NOT(ISNUMBER(D25)), ISBLANK(E25), NOT(ISNUMBER(E25))),
    "0",
    IFERROR(
        ROUND(
            IF(
                B25 = "Certificate II in Cookery",
                VLOOKUP(B25, List!B:K, IF(C25 = "Mainstream school", 7, IF(C25 = "Specialist school", 9, 0)), FALSE) * (IF(D25 &gt; 170, 1, D25 / 170)),
                IF(
                    B25 = "Certificate III in Music",
                    VLOOKUP(B25, List!B:K, IF(C25 = "Mainstream school", 7, IF(C25 = "Specialist school", 9, 0)), FALSE) * (IF(D25 &gt;= 360, 2, D25 / 360)),
                    VLOOKUP(B25, List!B:K, IF(C25 = "Mainstream school", 7, IF(C25 = "Specialist school", 9, 0)), FALSE) * (IF(D25 &gt; 180, 1, D25 / 180))
                )
            ),
            2
        ),
        "0"
    )
)</f>
        <v>0</v>
      </c>
      <c r="G25" s="70" t="str">
        <f>IF(
    OR(ISBLANK(B25), ISBLANK(C25), ISBLANK(D25), NOT(ISNUMBER(D25)), ISBLANK(E25), NOT(ISNUMBER(E25))),
    "0",
    IFERROR(
        ROUND(
            IF(
                B25 = "Certificate II in Cookery",
                VLOOKUP(B25, List!B:K, IF(C25 = "Mainstream school", 8, IF(C25 = "Specialist school", 10, 0)), FALSE) * (IF(D25 &gt; 170, 1, D25 / 170)),
                IF(
                    B25 = "Certificate III in Music",
                    VLOOKUP(B25, List!B:K, IF(C25 = "Mainstream school", 8, IF(C25 = "Specialist school", 10, 0)), FALSE) * (IF(D25 &gt;= 360, 2, D25 / 360)),
                    VLOOKUP(B25, List!B:K, IF(C25 = "Mainstream school", 8, IF(C25 = "Specialist school", 10, 0)), FALSE) * (IF(D25 &gt; 180, 1, D25 / 180))
                )
            ),
            2
        ),
        "0"
    )
)</f>
        <v>0</v>
      </c>
      <c r="H25" s="71">
        <f t="shared" si="0"/>
        <v>0</v>
      </c>
      <c r="I25" s="72" t="str">
        <f>IFERROR(IF(OR(ISBLANK(B25), ISBLANK(H25), NOT(ISNUMBER(H25))), "0", H25 + VLOOKUP(B25, List!B:M, 11, FALSE)), "0")</f>
        <v>0</v>
      </c>
      <c r="J25" s="73" t="str">
        <f t="shared" si="1"/>
        <v>0</v>
      </c>
      <c r="K25" s="74" t="str">
        <f t="shared" si="2"/>
        <v>0</v>
      </c>
      <c r="L25" s="75">
        <f t="shared" si="3"/>
        <v>0</v>
      </c>
      <c r="M25" s="76" t="str">
        <f>IFERROR(IF(OR(ISBLANK(B25), ISBLANK(E25), NOT(ISNUMBER(E25)), ISBLANK(L25), NOT(ISNUMBER(L25))), "0", L25 + (VLOOKUP(B25, List!B:M, 11, FALSE) * E25)), "0")</f>
        <v>0</v>
      </c>
    </row>
    <row r="26" spans="1:28" ht="50.1" customHeight="1" x14ac:dyDescent="0.25">
      <c r="A26" s="81"/>
      <c r="B26" s="80" t="s">
        <v>362</v>
      </c>
      <c r="C26" s="47" t="s">
        <v>383</v>
      </c>
      <c r="D26" s="68" t="s">
        <v>384</v>
      </c>
      <c r="E26" s="69" t="s">
        <v>367</v>
      </c>
      <c r="F26" s="70" t="str">
        <f>IF(
    OR(ISBLANK(B26), ISBLANK(C26), ISBLANK(D26), NOT(ISNUMBER(D26)), ISBLANK(E26), NOT(ISNUMBER(E26))),
    "0",
    IFERROR(
        ROUND(
            IF(
                B26 = "Certificate II in Cookery",
                VLOOKUP(B26, List!B:K, IF(C26 = "Mainstream school", 7, IF(C26 = "Specialist school", 9, 0)), FALSE) * (IF(D26 &gt; 170, 1, D26 / 170)),
                IF(
                    B26 = "Certificate III in Music",
                    VLOOKUP(B26, List!B:K, IF(C26 = "Mainstream school", 7, IF(C26 = "Specialist school", 9, 0)), FALSE) * (IF(D26 &gt;= 360, 2, D26 / 360)),
                    VLOOKUP(B26, List!B:K, IF(C26 = "Mainstream school", 7, IF(C26 = "Specialist school", 9, 0)), FALSE) * (IF(D26 &gt; 180, 1, D26 / 180))
                )
            ),
            2
        ),
        "0"
    )
)</f>
        <v>0</v>
      </c>
      <c r="G26" s="70" t="str">
        <f>IF(
    OR(ISBLANK(B26), ISBLANK(C26), ISBLANK(D26), NOT(ISNUMBER(D26)), ISBLANK(E26), NOT(ISNUMBER(E26))),
    "0",
    IFERROR(
        ROUND(
            IF(
                B26 = "Certificate II in Cookery",
                VLOOKUP(B26, List!B:K, IF(C26 = "Mainstream school", 8, IF(C26 = "Specialist school", 10, 0)), FALSE) * (IF(D26 &gt; 170, 1, D26 / 170)),
                IF(
                    B26 = "Certificate III in Music",
                    VLOOKUP(B26, List!B:K, IF(C26 = "Mainstream school", 8, IF(C26 = "Specialist school", 10, 0)), FALSE) * (IF(D26 &gt;= 360, 2, D26 / 360)),
                    VLOOKUP(B26, List!B:K, IF(C26 = "Mainstream school", 8, IF(C26 = "Specialist school", 10, 0)), FALSE) * (IF(D26 &gt; 180, 1, D26 / 180))
                )
            ),
            2
        ),
        "0"
    )
)</f>
        <v>0</v>
      </c>
      <c r="H26" s="71">
        <f t="shared" si="0"/>
        <v>0</v>
      </c>
      <c r="I26" s="72" t="str">
        <f>IFERROR(IF(OR(ISBLANK(B26), ISBLANK(H26), NOT(ISNUMBER(H26))), "0", H26 + VLOOKUP(B26, List!B:M, 11, FALSE)), "0")</f>
        <v>0</v>
      </c>
      <c r="J26" s="73" t="str">
        <f t="shared" si="1"/>
        <v>0</v>
      </c>
      <c r="K26" s="74" t="str">
        <f t="shared" si="2"/>
        <v>0</v>
      </c>
      <c r="L26" s="75">
        <f t="shared" si="3"/>
        <v>0</v>
      </c>
      <c r="M26" s="76" t="str">
        <f>IFERROR(IF(OR(ISBLANK(B26), ISBLANK(E26), NOT(ISNUMBER(E26)), ISBLANK(L26), NOT(ISNUMBER(L26))), "0", L26 + (VLOOKUP(B26, List!B:M, 11, FALSE) * E26)), "0")</f>
        <v>0</v>
      </c>
    </row>
    <row r="27" spans="1:28" ht="50.1" customHeight="1" thickBot="1" x14ac:dyDescent="0.3">
      <c r="A27" s="81"/>
      <c r="B27" s="80" t="s">
        <v>362</v>
      </c>
      <c r="C27" s="47" t="s">
        <v>383</v>
      </c>
      <c r="D27" s="68" t="s">
        <v>384</v>
      </c>
      <c r="E27" s="69" t="s">
        <v>367</v>
      </c>
      <c r="F27" s="70" t="str">
        <f>IF(
    OR(ISBLANK(B27), ISBLANK(C27), ISBLANK(D27), NOT(ISNUMBER(D27)), ISBLANK(E27), NOT(ISNUMBER(E27))),
    "0",
    IFERROR(
        ROUND(
            IF(
                B27 = "Certificate II in Cookery",
                VLOOKUP(B27, List!B:K, IF(C27 = "Mainstream school", 7, IF(C27 = "Specialist school", 9, 0)), FALSE) * (IF(D27 &gt; 170, 1, D27 / 170)),
                IF(
                    B27 = "Certificate III in Music",
                    VLOOKUP(B27, List!B:K, IF(C27 = "Mainstream school", 7, IF(C27 = "Specialist school", 9, 0)), FALSE) * (IF(D27 &gt;= 360, 2, D27 / 360)),
                    VLOOKUP(B27, List!B:K, IF(C27 = "Mainstream school", 7, IF(C27 = "Specialist school", 9, 0)), FALSE) * (IF(D27 &gt; 180, 1, D27 / 180))
                )
            ),
            2
        ),
        "0"
    )
)</f>
        <v>0</v>
      </c>
      <c r="G27" s="70" t="str">
        <f>IF(
    OR(ISBLANK(B27), ISBLANK(C27), ISBLANK(D27), NOT(ISNUMBER(D27)), ISBLANK(E27), NOT(ISNUMBER(E27))),
    "0",
    IFERROR(
        ROUND(
            IF(
                B27 = "Certificate II in Cookery",
                VLOOKUP(B27, List!B:K, IF(C27 = "Mainstream school", 8, IF(C27 = "Specialist school", 10, 0)), FALSE) * (IF(D27 &gt; 170, 1, D27 / 170)),
                IF(
                    B27 = "Certificate III in Music",
                    VLOOKUP(B27, List!B:K, IF(C27 = "Mainstream school", 8, IF(C27 = "Specialist school", 10, 0)), FALSE) * (IF(D27 &gt;= 360, 2, D27 / 360)),
                    VLOOKUP(B27, List!B:K, IF(C27 = "Mainstream school", 8, IF(C27 = "Specialist school", 10, 0)), FALSE) * (IF(D27 &gt; 180, 1, D27 / 180))
                )
            ),
            2
        ),
        "0"
    )
)</f>
        <v>0</v>
      </c>
      <c r="H27" s="71">
        <f t="shared" si="0"/>
        <v>0</v>
      </c>
      <c r="I27" s="72" t="str">
        <f>IFERROR(IF(OR(ISBLANK(B27), ISBLANK(H27), NOT(ISNUMBER(H27))), "0", H27 + VLOOKUP(B27, List!B:M, 11, FALSE)), "0")</f>
        <v>0</v>
      </c>
      <c r="J27" s="73" t="str">
        <f t="shared" si="1"/>
        <v>0</v>
      </c>
      <c r="K27" s="74" t="str">
        <f t="shared" si="2"/>
        <v>0</v>
      </c>
      <c r="L27" s="75">
        <f t="shared" si="3"/>
        <v>0</v>
      </c>
      <c r="M27" s="76" t="str">
        <f>IFERROR(IF(OR(ISBLANK(B27), ISBLANK(E27), NOT(ISNUMBER(E27)), ISBLANK(L27), NOT(ISNUMBER(L27))), "0", L27 + (VLOOKUP(B27, List!B:M, 11, FALSE) * E27)), "0")</f>
        <v>0</v>
      </c>
    </row>
    <row r="28" spans="1:28" ht="15.75" x14ac:dyDescent="0.25">
      <c r="A28" s="81"/>
      <c r="B28" s="12"/>
      <c r="C28" s="62"/>
      <c r="D28" s="63"/>
      <c r="E28" s="50"/>
      <c r="F28" s="51"/>
      <c r="G28" s="51"/>
      <c r="H28" s="52"/>
      <c r="I28" s="93"/>
      <c r="J28" s="65"/>
      <c r="K28" s="55"/>
      <c r="L28" s="56"/>
      <c r="M28" s="57"/>
    </row>
    <row r="29" spans="1:28" ht="15.75" x14ac:dyDescent="0.25">
      <c r="A29" s="81"/>
      <c r="B29" s="78" t="s">
        <v>385</v>
      </c>
      <c r="C29" s="54"/>
      <c r="D29" s="66">
        <f>SUBTOTAL(109,D4:D28)</f>
        <v>0</v>
      </c>
      <c r="E29" s="53">
        <f>SUBTOTAL(109,E4:E28)</f>
        <v>0</v>
      </c>
      <c r="F29" s="87">
        <f>SUBTOTAL(109,F4:F28)</f>
        <v>0</v>
      </c>
      <c r="G29" s="87">
        <f t="shared" ref="G29:M29" si="4">SUBTOTAL(109,G4:G28)</f>
        <v>0</v>
      </c>
      <c r="H29" s="88">
        <f t="shared" si="4"/>
        <v>0</v>
      </c>
      <c r="I29" s="88">
        <f t="shared" si="4"/>
        <v>0</v>
      </c>
      <c r="J29" s="89">
        <f t="shared" si="4"/>
        <v>0</v>
      </c>
      <c r="K29" s="90">
        <f t="shared" si="4"/>
        <v>0</v>
      </c>
      <c r="L29" s="91">
        <f t="shared" si="4"/>
        <v>0</v>
      </c>
      <c r="M29" s="92">
        <f t="shared" si="4"/>
        <v>0</v>
      </c>
    </row>
    <row r="30" spans="1:28" ht="15.75" thickBot="1" x14ac:dyDescent="0.3">
      <c r="A30" s="81"/>
      <c r="B30" s="79"/>
      <c r="C30" s="64"/>
      <c r="D30" s="58"/>
      <c r="E30" s="64"/>
      <c r="F30" s="58"/>
      <c r="G30" s="58"/>
      <c r="H30" s="58"/>
      <c r="I30" s="58"/>
      <c r="J30" s="59"/>
      <c r="K30" s="60"/>
      <c r="L30" s="60"/>
      <c r="M30" s="61"/>
    </row>
    <row r="32" spans="1:28" ht="15.75" thickBot="1" x14ac:dyDescent="0.3">
      <c r="F32" s="94"/>
    </row>
    <row r="33" spans="2:12" ht="16.5" thickTop="1" thickBot="1" x14ac:dyDescent="0.3">
      <c r="B33" s="85"/>
    </row>
    <row r="34" spans="2:12" ht="16.5" thickTop="1" thickBot="1" x14ac:dyDescent="0.3">
      <c r="L34" s="85"/>
    </row>
    <row r="35" spans="2:12" ht="15.75" thickTop="1" x14ac:dyDescent="0.25"/>
  </sheetData>
  <sheetProtection sheet="1" objects="1" scenarios="1"/>
  <mergeCells count="3">
    <mergeCell ref="J2:M2"/>
    <mergeCell ref="F2:I2"/>
    <mergeCell ref="B2:E2"/>
  </mergeCells>
  <phoneticPr fontId="20" type="noConversion"/>
  <dataValidations count="23">
    <dataValidation type="list" allowBlank="1" showInputMessage="1" showErrorMessage="1" errorTitle="Course Selection Error" error="Invalid selection. Please choose a course from the dropdown list provided in the cell." promptTitle="Select a course" prompt="Please click on the cell and choose a course from the dropdown list." sqref="B4:B29" xr:uid="{7D39038C-64D4-467A-9BCB-2D23C2BF0710}">
      <formula1>CertificateList</formula1>
    </dataValidation>
    <dataValidation type="list" allowBlank="1" showInputMessage="1" showErrorMessage="1" errorTitle="School Type Required" error="Please select a school type from the drop down list." promptTitle="Select a school" prompt="Click on the cell and select your school type using the dropdown arrow." sqref="C4:C29" xr:uid="{710528EA-C29D-49C2-8711-6791757A2744}">
      <formula1>"Mainstream school, Specialist school"</formula1>
    </dataValidation>
    <dataValidation type="custom" allowBlank="1" showInputMessage="1" showErrorMessage="1" errorTitle="Invalid Entry" error="Enter 1-180 hours, or up to 360 for Certificate III in Music. No text._x000a__x000a_Correct: &quot;30&quot; (1-180 hours, up to 360 for Cert III in Music)_x000a_Incorrect: &quot;30 hours&quot; or &quot;200&quot; (exceeds the 180 hours, unless Cert III in Music)." promptTitle="Input enrolment hours" prompt="Enter a whole number from 1 to 180 hours, or up to 360 for Certificate III in Music. Use &quot;30&quot;, not &quot;30 hrs&quot;. The standard limit is 180 hours." sqref="D28" xr:uid="{575504CF-77B8-403A-A8BD-D9208142A685}">
      <formula1>OR(AND(ISNUMBER(D28), D28&gt;=0, IF(D26="Certificate III in Music", D28&lt;=360, D28&lt;=180)), D28="Enter nominal hours...")</formula1>
    </dataValidation>
    <dataValidation type="custom" allowBlank="1" showInputMessage="1" showErrorMessage="1" errorTitle="Invalid Entry" error="The input must be a whole number and not contain any text._x000a__x000a_Correct Format: &quot;4&quot;_x000a_Incorrect Format: &quot;4 enrolments&quot;" promptTitle="Record enrolment count" prompt="Please enter the total number of enrolments for the course. Input must be a whole number, without text. For example, use &quot;4&quot; not &quot;4 enrolments&quot;." sqref="E4:E28" xr:uid="{0AE3F625-F280-447F-90FD-936C5CC23BCB}">
      <formula1>OR(ISNUMBER(E4), E4="Enter total enrolments…")</formula1>
    </dataValidation>
    <dataValidation allowBlank="1" showInputMessage="1" showErrorMessage="1" prompt="VET targeted funding per enrolment ($)" sqref="F4:F27" xr:uid="{C972B466-3818-47DD-99FB-954A75C23DE7}"/>
    <dataValidation allowBlank="1" showInputMessage="1" showErrorMessage="1" prompt="SRP funding per enrolment ($)" sqref="G4:G27" xr:uid="{0D3FD08E-3A9A-4B38-B086-83A3E0545E82}"/>
    <dataValidation allowBlank="1" showInputMessage="1" showErrorMessage="1" prompt="VET targeted funding all enrolments ($)" sqref="J4:J27" xr:uid="{9D47DCE5-9988-4A36-AE4A-BCDCC3F687AA}"/>
    <dataValidation allowBlank="1" showInputMessage="1" showErrorMessage="1" prompt="SRP funding all enrolments ($)" sqref="K4:K27" xr:uid="{794A48EC-BAFD-4CCD-BE27-4CADE924B167}"/>
    <dataValidation allowBlank="1" showInputMessage="1" showErrorMessage="1" prompt="Total VET targeted funding per enrolment ($)" sqref="F29" xr:uid="{5AF5091A-BAD8-487B-9657-AA74596994C0}"/>
    <dataValidation allowBlank="1" showInputMessage="1" showErrorMessage="1" prompt="Total SRP funding per enrolment ($)" sqref="G29" xr:uid="{D1D62D53-8251-4624-9CD6-5CFA81B26176}"/>
    <dataValidation allowBlank="1" showInputMessage="1" showErrorMessage="1" prompt="VDSS funding band allocation per enrolment ($)" sqref="H4:H27" xr:uid="{973A152C-8E4C-43F2-AC92-1F58E3E43F31}"/>
    <dataValidation allowBlank="1" showInputMessage="1" showErrorMessage="1" prompt="VDSS allocation per enrolment including VET materials funding ($)" sqref="I4:I27" xr:uid="{7F7C2E40-1556-45AA-AE09-1DF5C52A61F8}"/>
    <dataValidation allowBlank="1" showInputMessage="1" showErrorMessage="1" prompt="VDSS funding band allocation all enrolments ($)" sqref="L4:L27" xr:uid="{CB02B0B1-3784-41C2-A918-98328804A0A5}"/>
    <dataValidation allowBlank="1" showInputMessage="1" showErrorMessage="1" prompt="VDSS allocation all enrolments including VET materials funding ($)" sqref="M4:M27" xr:uid="{E6D75128-E78D-4D04-87E3-A9FAC3FBD20D}"/>
    <dataValidation allowBlank="1" showInputMessage="1" showErrorMessage="1" prompt="Total VDSS allocation per enrolment ($)" sqref="H29" xr:uid="{545CD5D7-6480-47FD-8A8B-04838AEA7365}"/>
    <dataValidation allowBlank="1" showInputMessage="1" showErrorMessage="1" prompt="Total VDSS allocation per enrolment incl. VET materials funding ($)" sqref="I29" xr:uid="{86F64BC1-6140-43CB-9960-16D383672DEC}"/>
    <dataValidation allowBlank="1" showInputMessage="1" showErrorMessage="1" prompt="Total VET targeted funding all enrolments ($)" sqref="J29" xr:uid="{6038E4C4-8870-44A4-9890-2CB1DA23AFCA}"/>
    <dataValidation allowBlank="1" showInputMessage="1" showErrorMessage="1" prompt="Total VDSS allocation all enrolments ($)" sqref="L29" xr:uid="{C1D579AF-A69C-4EFD-893C-AD2177FDCCF3}"/>
    <dataValidation allowBlank="1" showInputMessage="1" showErrorMessage="1" prompt="Total VDSS allocation all enrolments incl. VET materials funding ($)" sqref="M29" xr:uid="{4997DA02-CA3E-4F2E-AEF4-E8A6AA333B42}"/>
    <dataValidation allowBlank="1" showInputMessage="1" showErrorMessage="1" prompt="Total SRP funding all enrolments ($)" sqref="K29" xr:uid="{F091B3F8-58D6-424B-85AD-C001DC2EC7A8}"/>
    <dataValidation allowBlank="1" showInputMessage="1" showErrorMessage="1" prompt="Total enrolments of all courses" sqref="E29" xr:uid="{CA767A1E-997B-4A70-BD09-9D1BC24F488B}"/>
    <dataValidation allowBlank="1" showInputMessage="1" showErrorMessage="1" prompt="Total nominal hours of all courses" sqref="D29" xr:uid="{2C800C25-ACC6-4148-BEC0-422A6CAC5DFC}"/>
    <dataValidation type="custom" allowBlank="1" showInputMessage="1" showErrorMessage="1" errorTitle="Invalid Entry" error="Enter 1-180 hours, or up to 360 for Certificate III in Music. No text._x000a__x000a_Correct: &quot;30&quot; (1-180 hours, up to 360 for Cert III in Music)_x000a_Incorrect: &quot;30 hours&quot; or &quot;200&quot; (exceeds the 180 hours, unless Cert III in Music)." promptTitle="Input enrolment hours" prompt="Enter a whole number from 1 to 180 hours, or up to 360 for Certificate III in Music. Use &quot;30&quot;, not &quot;30 hrs&quot;. The standard limit is 180 hours." sqref="D4:D27" xr:uid="{E951E9C0-788F-4F35-ABE9-109165F08372}">
      <formula1>OR(D4="Enter nominal hours...", AND(ISNUMBER(D4), D4&gt;=0, D4&lt;=2500))</formula1>
    </dataValidation>
  </dataValidations>
  <pageMargins left="0.7" right="0.7" top="0.75" bottom="0.75" header="0.3" footer="0.3"/>
  <ignoredErrors>
    <ignoredError sqref="C4" listDataValidation="1"/>
  </ignoredErrors>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134ff05-a6e9-469e-a6d4-ec9048f019fc">
      <UserInfo>
        <DisplayName>Dusko Gjurcinovski</DisplayName>
        <AccountId>545</AccountId>
        <AccountType/>
      </UserInfo>
    </SharedWithUsers>
    <TaxCatchAll xmlns="5134ff05-a6e9-469e-a6d4-ec9048f019fc" xsi:nil="true"/>
    <lcf76f155ced4ddcb4097134ff3c332f xmlns="65797fc1-4497-48fc-9720-ad0d3685d071">
      <Terms xmlns="http://schemas.microsoft.com/office/infopath/2007/PartnerControls"/>
    </lcf76f155ced4ddcb4097134ff3c332f>
    <Reviewed xmlns="65797fc1-4497-48fc-9720-ad0d3685d071">false</Reviewe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FBD457B32E38C4EA820463B3D026164" ma:contentTypeVersion="17" ma:contentTypeDescription="Create a new document." ma:contentTypeScope="" ma:versionID="08098a0a6591353a64073e230bb749c5">
  <xsd:schema xmlns:xsd="http://www.w3.org/2001/XMLSchema" xmlns:xs="http://www.w3.org/2001/XMLSchema" xmlns:p="http://schemas.microsoft.com/office/2006/metadata/properties" xmlns:ns2="65797fc1-4497-48fc-9720-ad0d3685d071" xmlns:ns3="5134ff05-a6e9-469e-a6d4-ec9048f019fc" targetNamespace="http://schemas.microsoft.com/office/2006/metadata/properties" ma:root="true" ma:fieldsID="e36587b36007804cc054fed7f49d9abf" ns2:_="" ns3:_="">
    <xsd:import namespace="65797fc1-4497-48fc-9720-ad0d3685d071"/>
    <xsd:import namespace="5134ff05-a6e9-469e-a6d4-ec9048f019f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Reviewed"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797fc1-4497-48fc-9720-ad0d3685d0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Reviewed" ma:index="14" nillable="true" ma:displayName="Reviewed" ma:default="0" ma:format="Dropdown" ma:internalName="Reviewed">
      <xsd:simpleType>
        <xsd:restriction base="dms:Boolea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b607bbe-9751-46d3-ac86-39dfe3141325"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34ff05-a6e9-469e-a6d4-ec9048f019f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f7dc9d6-9462-457f-aeca-096fdd4d377d}" ma:internalName="TaxCatchAll" ma:showField="CatchAllData" ma:web="5134ff05-a6e9-469e-a6d4-ec9048f019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A Y E A A B Q S w M E F A A C A A g A C J B u V x p U D Y y j A A A A 9 g A A A B I A H A B D b 2 5 m a W c v U G F j a 2 F n Z S 5 4 b W w g o h g A K K A U A A A A A A A A A A A A A A A A A A A A A A A A A A A A h Y 9 B D o I w F E S v Q r q n L X V j y K f G u J X E x G j c N q V C I 3 w M L Z a 7 u f B I X k G M o u 5 c z p u 3 m L l f b 7 A Y m j q 6 m M 7 Z F j O S U E 4 i g 7 o t L J Y Z 6 f 0 x n p O F h I 3 S J 1 W a a J T R p Y M r M l J 5 f 0 4 Z C y H Q M K N t V z L B e c I O + X q r K 9 M o 8 p H t f z m 2 6 L x C b Y i E / W u M F D Q R n A o h K A c 2 Q c g t f g U x 7 n 2 2 P x B W f e 3 7 z k i D 8 X I H b I r A 3 h / k A 1 B L A w Q U A A I A C A A I k G 5 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J B u V 8 x 5 u 5 c B A Q A A h Q E A A B M A H A B G b 3 J t d W x h c y 9 T Z W N 0 a W 9 u M S 5 t I K I Y A C i g F A A A A A A A A A A A A A A A A A A A A A A A A A A A A H W P Q U v E M B C F 7 4 X + h x A v X Q i B F r y 4 F B Z a P Q r S e r K y Z N O x D a Y z S 5 J W l 2 X / u 1 m K i K B z m X l v h v l 4 H n Q w h K x Z e 7 5 N k z T x o 3 L Q s w n c A P 1 + 0 b B f I O y P j g a n J s 9 K Z i G k C Y v V 0 O w 0 R K f y i 6 x J z x N g y B 6 M B V k R h i h 8 x q u 7 7 t m D 8 9 0 7 I E I Y 5 W A O 1 u A O + l m r K 1 U u R s u B F q n m r q Y P t K R 6 3 / 2 D l 9 o v f C N e a r B m M g F c y Q U X r C I 7 T + j L Q r B 7 1 N Q b H M q 8 u I 3 y a a Y A T T h Z K H 9 G + U g I r x u x x r j h 1 a g w 0 l h 7 O g K P e V p 1 i E e t U + j f y E 3 r 9 + v S Z 2 t m c T 7 z 1 c 0 j P c Q N C / A Z L o J 9 + 8 U v / 7 J J E 4 N / 4 r Z f U E s B A i 0 A F A A C A A g A C J B u V x p U D Y y j A A A A 9 g A A A B I A A A A A A A A A A A A A A A A A A A A A A E N v b m Z p Z y 9 Q Y W N r Y W d l L n h t b F B L A Q I t A B Q A A g A I A A i Q b l c P y u m r p A A A A O k A A A A T A A A A A A A A A A A A A A A A A O 8 A A A B b Q 2 9 u d G V u d F 9 U e X B l c 1 0 u e G 1 s U E s B A i 0 A F A A C A A g A C J B u V 8 x 5 u 5 c B A Q A A h Q E A A B M A A A A A A A A A A A A A A A A A 4 A E A A E Z v c m 1 1 b G F z L 1 N l Y 3 R p b 2 4 x L m 1 Q S w U G A A A A A A M A A w D C A A A A L g 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k Q g A A A A A A A B v C 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2 1 l c m d l Z F 9 2 Y 2 V f d m V 0 X 3 B y b 2 d y Y W 1 z 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T Y 3 I i A v P j x F b n R y e S B U e X B l P S J G a W x s R X J y b 3 J D b 2 R l I i B W Y W x 1 Z T 0 i c 1 V u a 2 5 v d 2 4 i I C 8 + P E V u d H J 5 I F R 5 c G U 9 I k Z p b G x F c n J v c k N v d W 5 0 I i B W Y W x 1 Z T 0 i b D A i I C 8 + P E V u d H J 5 I F R 5 c G U 9 I k Z p b G x M Y X N 0 V X B k Y X R l Z C I g V m F s d W U 9 I m Q y M D I z L T E x L T E 0 V D A 2 O j Q z O j U 1 L j k 3 O D Q 0 N z F a I i A v P j x F b n R y e S B U e X B l P S J G a W x s Q 2 9 s d W 1 u V H l w Z X M i I F Z h b H V l P S J z Q m d Z P S I g L z 4 8 R W 5 0 c n k g V H l w Z T 0 i R m l s b E N v b H V t b k 5 h b W V z I i B W Y W x 1 Z T 0 i c 1 s m c X V v d D t D b 2 x 1 b W 4 x J n F 1 b 3 Q 7 L C Z x d W 9 0 O 0 N v b H V t b j I 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t Z X J n Z W R f d m N l X 3 Z l d F 9 w c m 9 n c m F t c y 9 B d X R v U m V t b 3 Z l Z E N v b H V t b n M x L n t D b 2 x 1 b W 4 x L D B 9 J n F 1 b 3 Q 7 L C Z x d W 9 0 O 1 N l Y 3 R p b 2 4 x L 2 1 l c m d l Z F 9 2 Y 2 V f d m V 0 X 3 B y b 2 d y Y W 1 z L 0 F 1 d G 9 S Z W 1 v d m V k Q 2 9 s d W 1 u c z E u e 0 N v b H V t b j I s M X 0 m c X V v d D t d L C Z x d W 9 0 O 0 N v b H V t b k N v d W 5 0 J n F 1 b 3 Q 7 O j I s J n F 1 b 3 Q 7 S 2 V 5 Q 2 9 s d W 1 u T m F t Z X M m c X V v d D s 6 W 1 0 s J n F 1 b 3 Q 7 Q 2 9 s d W 1 u S W R l b n R p d G l l c y Z x d W 9 0 O z p b J n F 1 b 3 Q 7 U 2 V j d G l v b j E v b W V y Z 2 V k X 3 Z j Z V 9 2 Z X R f c H J v Z 3 J h b X M v Q X V 0 b 1 J l b W 9 2 Z W R D b 2 x 1 b W 5 z M S 5 7 Q 2 9 s d W 1 u M S w w f S Z x d W 9 0 O y w m c X V v d D t T Z W N 0 a W 9 u M S 9 t Z X J n Z W R f d m N l X 3 Z l d F 9 w c m 9 n c m F t c y 9 B d X R v U m V t b 3 Z l Z E N v b H V t b n M x L n t D b 2 x 1 b W 4 y L D F 9 J n F 1 b 3 Q 7 X S w m c X V v d D t S Z W x h d G l v b n N o a X B J b m Z v J n F 1 b 3 Q 7 O l t d f S I g L z 4 8 L 1 N 0 Y W J s Z U V u d H J p Z X M + P C 9 J d G V t P j x J d G V t P j x J d G V t T G 9 j Y X R p b 2 4 + P E l 0 Z W 1 U e X B l P k Z v c m 1 1 b G E 8 L 0 l 0 Z W 1 U e X B l P j x J d G V t U G F 0 a D 5 T Z W N 0 a W 9 u M S 9 t Z X J n Z W R f d m N l X 3 Z l d F 9 w c m 9 n c m F t c y 9 T b 3 V y Y 2 U 8 L 0 l 0 Z W 1 Q Y X R o P j w v S X R l b U x v Y 2 F 0 a W 9 u P j x T d G F i b G V F b n R y a W V z I C 8 + P C 9 J d G V t P j x J d G V t P j x J d G V t T G 9 j Y X R p b 2 4 + P E l 0 Z W 1 U e X B l P k Z v c m 1 1 b G E 8 L 0 l 0 Z W 1 U e X B l P j x J d G V t U G F 0 a D 5 T Z W N 0 a W 9 u M S 9 t Z X J n Z W R f d m N l X 3 Z l d F 9 w c m 9 n c m F t c y 9 D a G F u Z 2 V k J T I w V H l w Z T w v S X R l b V B h d G g + P C 9 J d G V t T G 9 j Y X R p b 2 4 + P F N 0 Y W J s Z U V u d H J p Z X M g L z 4 8 L 0 l 0 Z W 0 + P C 9 J d G V t c z 4 8 L 0 x v Y 2 F s U G F j a 2 F n Z U 1 l d G F k Y X R h R m l s Z T 4 W A A A A U E s F B g A A A A A A A A A A A A A A A A A A A A A A A C Y B A A A B A A A A 0 I y d 3 w E V 0 R G M e g D A T 8 K X 6 w E A A A B X P H e g d 0 E s Q Z 8 0 k L 9 a 2 v G d A A A A A A I A A A A A A B B m A A A A A Q A A I A A A A E S M L G u v e + S v Q v D q C 1 + W i Z L G o I 3 r s x N U D n L o V o b J 8 D d o A A A A A A 6 A A A A A A g A A I A A A A A x a Q D 3 f B S j 9 + 1 / 3 / T 8 F E u z h X N J e g U 2 e j C I h N M D D w e 7 B U A A A A A K T J Q x e Q e 5 P d t i x W X K l d r f t 7 5 O G z z + 2 d z k Z 7 0 Q 5 X Y q J b p z o 7 Z 9 5 L h M p c o V + u F q T 7 c P L R B E r b c l N 6 2 B s k 6 A + n J x I x 7 1 o d 0 r g V 5 w u 2 w i b 2 J y m Q A A A A H z D H d 8 p 4 q 1 8 Y M z Y i w o 0 J w t c Z p w L O S B j z I K P C M T S h C J x n w s k I m k 9 o + U e c f 1 8 j O q E s z g q q E M I z X 3 1 G 6 F 4 j d / 6 p o 8 = < / D a t a M a s h u p > 
</file>

<file path=customXml/itemProps1.xml><?xml version="1.0" encoding="utf-8"?>
<ds:datastoreItem xmlns:ds="http://schemas.openxmlformats.org/officeDocument/2006/customXml" ds:itemID="{39F0294E-B37D-4298-91F4-F126C2FCFEBB}">
  <ds:schemaRefs>
    <ds:schemaRef ds:uri="http://schemas.microsoft.com/sharepoint/v3/contenttype/forms"/>
  </ds:schemaRefs>
</ds:datastoreItem>
</file>

<file path=customXml/itemProps2.xml><?xml version="1.0" encoding="utf-8"?>
<ds:datastoreItem xmlns:ds="http://schemas.openxmlformats.org/officeDocument/2006/customXml" ds:itemID="{6C7DD2FA-F657-4B2D-B370-6CD5E6CD8DD1}">
  <ds:schemaRefs>
    <ds:schemaRef ds:uri="257a1ba6-defc-461e-83b1-c9b31e2d5f87"/>
    <ds:schemaRef ds:uri="http://purl.org/dc/elements/1.1/"/>
    <ds:schemaRef ds:uri="http://purl.org/dc/dcmitype/"/>
    <ds:schemaRef ds:uri="http://purl.org/dc/term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4edc4d74-20ce-4d19-94be-ae869b280b09"/>
    <ds:schemaRef ds:uri="http://schemas.microsoft.com/office/2006/metadata/properties"/>
    <ds:schemaRef ds:uri="5134ff05-a6e9-469e-a6d4-ec9048f019fc"/>
    <ds:schemaRef ds:uri="65797fc1-4497-48fc-9720-ad0d3685d071"/>
  </ds:schemaRefs>
</ds:datastoreItem>
</file>

<file path=customXml/itemProps3.xml><?xml version="1.0" encoding="utf-8"?>
<ds:datastoreItem xmlns:ds="http://schemas.openxmlformats.org/officeDocument/2006/customXml" ds:itemID="{AA3BF36B-5B94-456E-B6D7-DF1C531FB5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797fc1-4497-48fc-9720-ad0d3685d071"/>
    <ds:schemaRef ds:uri="5134ff05-a6e9-469e-a6d4-ec9048f019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42F398A-D4EE-48CD-BB49-FB19BB092AE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List</vt:lpstr>
      <vt:lpstr>Single Course Calculator </vt:lpstr>
      <vt:lpstr>Multiple Course Calculator</vt:lpstr>
      <vt:lpstr>README!OLE_LINK1</vt:lpstr>
    </vt:vector>
  </TitlesOfParts>
  <Manager/>
  <Company>DET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Ioannou, Dora D</dc:creator>
  <cp:keywords/>
  <dc:description/>
  <cp:lastModifiedBy>iSPECT Building Inspections</cp:lastModifiedBy>
  <cp:revision/>
  <dcterms:created xsi:type="dcterms:W3CDTF">2022-09-14T01:59:59Z</dcterms:created>
  <dcterms:modified xsi:type="dcterms:W3CDTF">2024-12-09T02:39:58Z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0x0101000FBD457B32E38C4EA820463B3D026164</vt:lpwstr>
  </property>
  <property fmtid="{D5CDD505-2E9C-101B-9397-08002B2CF9AE}" pid="3" name="MediaServiceImageTags">
    <vt:lpwstr/>
  </property>
  <property fmtid="{D5CDD505-2E9C-101B-9397-08002B2CF9AE}" pid="4" name="MSIP_Label_81aa4bbb-2c68-4b6e-8607-6aa827ed89b8_Enabled">
    <vt:lpwstr>true</vt:lpwstr>
  </property>
  <property fmtid="{D5CDD505-2E9C-101B-9397-08002B2CF9AE}" pid="5" name="MSIP_Label_81aa4bbb-2c68-4b6e-8607-6aa827ed89b8_SetDate">
    <vt:lpwstr>2023-07-12T06:19:23Z</vt:lpwstr>
  </property>
  <property fmtid="{D5CDD505-2E9C-101B-9397-08002B2CF9AE}" pid="6" name="MSIP_Label_81aa4bbb-2c68-4b6e-8607-6aa827ed89b8_Method">
    <vt:lpwstr>Privileged</vt:lpwstr>
  </property>
  <property fmtid="{D5CDD505-2E9C-101B-9397-08002B2CF9AE}" pid="7" name="MSIP_Label_81aa4bbb-2c68-4b6e-8607-6aa827ed89b8_Name">
    <vt:lpwstr>Protected</vt:lpwstr>
  </property>
  <property fmtid="{D5CDD505-2E9C-101B-9397-08002B2CF9AE}" pid="8" name="MSIP_Label_81aa4bbb-2c68-4b6e-8607-6aa827ed89b8_SiteId">
    <vt:lpwstr>d96cb337-1a87-44cf-b69b-3cec334a4c1f</vt:lpwstr>
  </property>
  <property fmtid="{D5CDD505-2E9C-101B-9397-08002B2CF9AE}" pid="9" name="MSIP_Label_81aa4bbb-2c68-4b6e-8607-6aa827ed89b8_ActionId">
    <vt:lpwstr>df147df3-bd41-44b5-9e36-1373ef6cd6b2</vt:lpwstr>
  </property>
  <property fmtid="{D5CDD505-2E9C-101B-9397-08002B2CF9AE}" pid="10" name="MSIP_Label_81aa4bbb-2c68-4b6e-8607-6aa827ed89b8_ContentBits">
    <vt:lpwstr>1</vt:lpwstr>
  </property>
  <property fmtid="{D5CDD505-2E9C-101B-9397-08002B2CF9AE}" pid="11" name="xd_ProgID">
    <vt:lpwstr/>
  </property>
  <property fmtid="{D5CDD505-2E9C-101B-9397-08002B2CF9AE}" pid="12" name="ComplianceAssetId">
    <vt:lpwstr/>
  </property>
  <property fmtid="{D5CDD505-2E9C-101B-9397-08002B2CF9AE}" pid="13" name="TemplateUrl">
    <vt:lpwstr/>
  </property>
  <property fmtid="{D5CDD505-2E9C-101B-9397-08002B2CF9AE}" pid="14" name="_ExtendedDescription">
    <vt:lpwstr/>
  </property>
  <property fmtid="{D5CDD505-2E9C-101B-9397-08002B2CF9AE}" pid="15" name="TriggerFlowInfo">
    <vt:lpwstr/>
  </property>
  <property fmtid="{D5CDD505-2E9C-101B-9397-08002B2CF9AE}" pid="16" name="xd_Signature">
    <vt:bool>false</vt:bool>
  </property>
</Properties>
</file>